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8\18 03 05 729 р УК Архангельск 1 конкурс\Лот 2 Соломбала\"/>
    </mc:Choice>
  </mc:AlternateContent>
  <bookViews>
    <workbookView xWindow="480" yWindow="420" windowWidth="19440" windowHeight="12285"/>
  </bookViews>
  <sheets>
    <sheet name="лот1" sheetId="3" r:id="rId1"/>
    <sheet name="Лист1" sheetId="2" r:id="rId2"/>
  </sheets>
  <definedNames>
    <definedName name="Excel_BuiltIn_Print_Area_3" localSheetId="0">#REF!</definedName>
    <definedName name="Excel_BuiltIn_Print_Area_3">"$#ССЫЛ!.$A$1:$AJ$35"</definedName>
    <definedName name="_xlnm.Print_Titles" localSheetId="0">лот1!$A:$B</definedName>
    <definedName name="_xlnm.Print_Area" localSheetId="0">лот1!$A$1:$BF$54</definedName>
  </definedNames>
  <calcPr calcId="152511"/>
</workbook>
</file>

<file path=xl/calcChain.xml><?xml version="1.0" encoding="utf-8"?>
<calcChain xmlns="http://schemas.openxmlformats.org/spreadsheetml/2006/main">
  <c r="BB35" i="3" l="1"/>
  <c r="AZ35" i="3"/>
  <c r="BB34" i="3"/>
  <c r="BA34" i="3"/>
  <c r="AZ34" i="3"/>
  <c r="AQ33" i="3"/>
  <c r="U10" i="3"/>
  <c r="V10" i="3"/>
  <c r="W10" i="3"/>
  <c r="X10" i="3"/>
  <c r="X9" i="3" s="1"/>
  <c r="Y10" i="3"/>
  <c r="Z10" i="3"/>
  <c r="Z9" i="3" s="1"/>
  <c r="AA10" i="3"/>
  <c r="AB10" i="3"/>
  <c r="AB9" i="3" s="1"/>
  <c r="AC10" i="3"/>
  <c r="AD10" i="3"/>
  <c r="AD9" i="3" s="1"/>
  <c r="AE10" i="3"/>
  <c r="AF10" i="3"/>
  <c r="AF9" i="3" s="1"/>
  <c r="AG10" i="3"/>
  <c r="AH10" i="3"/>
  <c r="AH9" i="3" s="1"/>
  <c r="AI10" i="3"/>
  <c r="U11" i="3"/>
  <c r="V11" i="3"/>
  <c r="W11" i="3"/>
  <c r="X11" i="3"/>
  <c r="Y11" i="3"/>
  <c r="Y9" i="3" s="1"/>
  <c r="Z11" i="3"/>
  <c r="AA11" i="3"/>
  <c r="AA9" i="3" s="1"/>
  <c r="AB11" i="3"/>
  <c r="AC11" i="3"/>
  <c r="AD11" i="3"/>
  <c r="AE11" i="3"/>
  <c r="AE9" i="3" s="1"/>
  <c r="AF11" i="3"/>
  <c r="AG11" i="3"/>
  <c r="AG9" i="3" s="1"/>
  <c r="AH11" i="3"/>
  <c r="AI11" i="3"/>
  <c r="AI9" i="3" s="1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U23" i="3"/>
  <c r="V23" i="3"/>
  <c r="W23" i="3"/>
  <c r="W22" i="3" s="1"/>
  <c r="X23" i="3"/>
  <c r="Y23" i="3"/>
  <c r="Z23" i="3"/>
  <c r="AA23" i="3"/>
  <c r="AB23" i="3"/>
  <c r="AC23" i="3"/>
  <c r="AD23" i="3"/>
  <c r="AE23" i="3"/>
  <c r="AF23" i="3"/>
  <c r="AG23" i="3"/>
  <c r="AH23" i="3"/>
  <c r="AI23" i="3"/>
  <c r="AI22" i="3" s="1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U33" i="3"/>
  <c r="V33" i="3"/>
  <c r="W33" i="3"/>
  <c r="X33" i="3"/>
  <c r="Y33" i="3"/>
  <c r="Z33" i="3"/>
  <c r="AA33" i="3"/>
  <c r="AC33" i="3"/>
  <c r="AF33" i="3"/>
  <c r="AG33" i="3"/>
  <c r="AH33" i="3"/>
  <c r="P10" i="3"/>
  <c r="P11" i="3"/>
  <c r="P15" i="3"/>
  <c r="P16" i="3"/>
  <c r="P17" i="3"/>
  <c r="P18" i="3"/>
  <c r="P19" i="3"/>
  <c r="P20" i="3"/>
  <c r="P23" i="3"/>
  <c r="P24" i="3"/>
  <c r="P25" i="3"/>
  <c r="P27" i="3"/>
  <c r="P28" i="3"/>
  <c r="P29" i="3"/>
  <c r="P30" i="3"/>
  <c r="P31" i="3"/>
  <c r="P32" i="3"/>
  <c r="P33" i="3"/>
  <c r="E10" i="3"/>
  <c r="E9" i="3" s="1"/>
  <c r="F10" i="3"/>
  <c r="G10" i="3"/>
  <c r="H10" i="3"/>
  <c r="H9" i="3" s="1"/>
  <c r="I10" i="3"/>
  <c r="J10" i="3"/>
  <c r="J9" i="3" s="1"/>
  <c r="K10" i="3"/>
  <c r="E11" i="3"/>
  <c r="F11" i="3"/>
  <c r="G11" i="3"/>
  <c r="H11" i="3"/>
  <c r="I11" i="3"/>
  <c r="J11" i="3"/>
  <c r="K11" i="3"/>
  <c r="E15" i="3"/>
  <c r="F15" i="3"/>
  <c r="G15" i="3"/>
  <c r="H15" i="3"/>
  <c r="I15" i="3"/>
  <c r="J15" i="3"/>
  <c r="K15" i="3"/>
  <c r="E16" i="3"/>
  <c r="F16" i="3"/>
  <c r="G16" i="3"/>
  <c r="H16" i="3"/>
  <c r="I16" i="3"/>
  <c r="J16" i="3"/>
  <c r="K16" i="3"/>
  <c r="E17" i="3"/>
  <c r="F17" i="3"/>
  <c r="G17" i="3"/>
  <c r="H17" i="3"/>
  <c r="I17" i="3"/>
  <c r="J17" i="3"/>
  <c r="K17" i="3"/>
  <c r="E18" i="3"/>
  <c r="F18" i="3"/>
  <c r="G18" i="3"/>
  <c r="H18" i="3"/>
  <c r="I18" i="3"/>
  <c r="J18" i="3"/>
  <c r="K18" i="3"/>
  <c r="E19" i="3"/>
  <c r="F19" i="3"/>
  <c r="G19" i="3"/>
  <c r="H19" i="3"/>
  <c r="I19" i="3"/>
  <c r="J19" i="3"/>
  <c r="K19" i="3"/>
  <c r="E20" i="3"/>
  <c r="F20" i="3"/>
  <c r="G20" i="3"/>
  <c r="H20" i="3"/>
  <c r="I20" i="3"/>
  <c r="J20" i="3"/>
  <c r="K20" i="3"/>
  <c r="E23" i="3"/>
  <c r="E22" i="3" s="1"/>
  <c r="F23" i="3"/>
  <c r="F22" i="3" s="1"/>
  <c r="G23" i="3"/>
  <c r="H23" i="3"/>
  <c r="I23" i="3"/>
  <c r="I22" i="3" s="1"/>
  <c r="J23" i="3"/>
  <c r="K23" i="3"/>
  <c r="E24" i="3"/>
  <c r="F24" i="3"/>
  <c r="G24" i="3"/>
  <c r="H24" i="3"/>
  <c r="I24" i="3"/>
  <c r="J24" i="3"/>
  <c r="K24" i="3"/>
  <c r="E25" i="3"/>
  <c r="F25" i="3"/>
  <c r="G25" i="3"/>
  <c r="H25" i="3"/>
  <c r="I25" i="3"/>
  <c r="J25" i="3"/>
  <c r="K25" i="3"/>
  <c r="E27" i="3"/>
  <c r="F27" i="3"/>
  <c r="G27" i="3"/>
  <c r="H27" i="3"/>
  <c r="I27" i="3"/>
  <c r="J27" i="3"/>
  <c r="K27" i="3"/>
  <c r="E28" i="3"/>
  <c r="F28" i="3"/>
  <c r="G28" i="3"/>
  <c r="H28" i="3"/>
  <c r="I28" i="3"/>
  <c r="J28" i="3"/>
  <c r="K28" i="3"/>
  <c r="E29" i="3"/>
  <c r="F29" i="3"/>
  <c r="G29" i="3"/>
  <c r="H29" i="3"/>
  <c r="I29" i="3"/>
  <c r="J29" i="3"/>
  <c r="K29" i="3"/>
  <c r="E30" i="3"/>
  <c r="F30" i="3"/>
  <c r="G30" i="3"/>
  <c r="H30" i="3"/>
  <c r="I30" i="3"/>
  <c r="J30" i="3"/>
  <c r="K30" i="3"/>
  <c r="E31" i="3"/>
  <c r="F31" i="3"/>
  <c r="G31" i="3"/>
  <c r="H31" i="3"/>
  <c r="I31" i="3"/>
  <c r="J31" i="3"/>
  <c r="K31" i="3"/>
  <c r="E32" i="3"/>
  <c r="F32" i="3"/>
  <c r="G32" i="3"/>
  <c r="H32" i="3"/>
  <c r="I32" i="3"/>
  <c r="J32" i="3"/>
  <c r="K32" i="3"/>
  <c r="E33" i="3"/>
  <c r="F33" i="3"/>
  <c r="G33" i="3"/>
  <c r="H33" i="3"/>
  <c r="I33" i="3"/>
  <c r="J33" i="3"/>
  <c r="K33" i="3"/>
  <c r="AG22" i="3" l="1"/>
  <c r="AF22" i="3"/>
  <c r="AE22" i="3"/>
  <c r="AB22" i="3"/>
  <c r="AC22" i="3"/>
  <c r="AC9" i="3"/>
  <c r="AA22" i="3"/>
  <c r="Y22" i="3"/>
  <c r="X22" i="3"/>
  <c r="W9" i="3"/>
  <c r="V9" i="3"/>
  <c r="U22" i="3"/>
  <c r="U9" i="3"/>
  <c r="AH26" i="3"/>
  <c r="AD26" i="3"/>
  <c r="Z26" i="3"/>
  <c r="V26" i="3"/>
  <c r="V34" i="3" s="1"/>
  <c r="V36" i="3" s="1"/>
  <c r="AF14" i="3"/>
  <c r="AB14" i="3"/>
  <c r="X14" i="3"/>
  <c r="AH14" i="3"/>
  <c r="AD14" i="3"/>
  <c r="Z14" i="3"/>
  <c r="V14" i="3"/>
  <c r="AG14" i="3"/>
  <c r="AC14" i="3"/>
  <c r="Y14" i="3"/>
  <c r="U14" i="3"/>
  <c r="AH22" i="3"/>
  <c r="AD22" i="3"/>
  <c r="Z22" i="3"/>
  <c r="V22" i="3"/>
  <c r="AI26" i="3"/>
  <c r="AE26" i="3"/>
  <c r="AA26" i="3"/>
  <c r="AA34" i="3" s="1"/>
  <c r="AA36" i="3" s="1"/>
  <c r="W26" i="3"/>
  <c r="AG26" i="3"/>
  <c r="AG34" i="3" s="1"/>
  <c r="AG36" i="3" s="1"/>
  <c r="AC26" i="3"/>
  <c r="AC34" i="3" s="1"/>
  <c r="AC36" i="3" s="1"/>
  <c r="Y26" i="3"/>
  <c r="U26" i="3"/>
  <c r="AF26" i="3"/>
  <c r="AB26" i="3"/>
  <c r="X26" i="3"/>
  <c r="AI14" i="3"/>
  <c r="AE14" i="3"/>
  <c r="AA14" i="3"/>
  <c r="W14" i="3"/>
  <c r="AE34" i="3"/>
  <c r="AE36" i="3" s="1"/>
  <c r="AH34" i="3"/>
  <c r="AH36" i="3" s="1"/>
  <c r="AI34" i="3"/>
  <c r="AI36" i="3" s="1"/>
  <c r="P26" i="3"/>
  <c r="P34" i="3" s="1"/>
  <c r="P36" i="3" s="1"/>
  <c r="P14" i="3"/>
  <c r="P22" i="3"/>
  <c r="P9" i="3"/>
  <c r="K9" i="3"/>
  <c r="J22" i="3"/>
  <c r="I9" i="3"/>
  <c r="G9" i="3"/>
  <c r="E14" i="3"/>
  <c r="E34" i="3" s="1"/>
  <c r="E36" i="3" s="1"/>
  <c r="J26" i="3"/>
  <c r="F26" i="3"/>
  <c r="K26" i="3"/>
  <c r="G26" i="3"/>
  <c r="G34" i="3" s="1"/>
  <c r="G36" i="3" s="1"/>
  <c r="H22" i="3"/>
  <c r="K14" i="3"/>
  <c r="G14" i="3"/>
  <c r="H14" i="3"/>
  <c r="F9" i="3"/>
  <c r="I14" i="3"/>
  <c r="K22" i="3"/>
  <c r="G22" i="3"/>
  <c r="H26" i="3"/>
  <c r="I26" i="3"/>
  <c r="E26" i="3"/>
  <c r="J14" i="3"/>
  <c r="F14" i="3"/>
  <c r="F34" i="3" s="1"/>
  <c r="F36" i="3" s="1"/>
  <c r="I34" i="3"/>
  <c r="I36" i="3" s="1"/>
  <c r="H34" i="3"/>
  <c r="H36" i="3" s="1"/>
  <c r="K34" i="3"/>
  <c r="K36" i="3" s="1"/>
  <c r="AY33" i="3"/>
  <c r="AY32" i="3"/>
  <c r="AY31" i="3"/>
  <c r="AY30" i="3"/>
  <c r="AY29" i="3"/>
  <c r="AY28" i="3"/>
  <c r="AY27" i="3"/>
  <c r="AY25" i="3"/>
  <c r="AY24" i="3"/>
  <c r="AY23" i="3"/>
  <c r="AY21" i="3"/>
  <c r="AY20" i="3"/>
  <c r="AY19" i="3"/>
  <c r="AY18" i="3"/>
  <c r="AY17" i="3"/>
  <c r="AY16" i="3"/>
  <c r="AY15" i="3"/>
  <c r="AY11" i="3"/>
  <c r="AY10" i="3"/>
  <c r="AY9" i="3" s="1"/>
  <c r="AX26" i="3"/>
  <c r="AX22" i="3"/>
  <c r="AX14" i="3"/>
  <c r="AF34" i="3" l="1"/>
  <c r="AF36" i="3" s="1"/>
  <c r="AB34" i="3"/>
  <c r="AB36" i="3" s="1"/>
  <c r="AD34" i="3"/>
  <c r="AD36" i="3" s="1"/>
  <c r="Z34" i="3"/>
  <c r="Z36" i="3" s="1"/>
  <c r="Y34" i="3"/>
  <c r="Y36" i="3" s="1"/>
  <c r="X34" i="3"/>
  <c r="X36" i="3" s="1"/>
  <c r="W34" i="3"/>
  <c r="W36" i="3" s="1"/>
  <c r="U34" i="3"/>
  <c r="U36" i="3" s="1"/>
  <c r="J34" i="3"/>
  <c r="J36" i="3" s="1"/>
  <c r="AY22" i="3"/>
  <c r="AX36" i="3"/>
  <c r="AY26" i="3"/>
  <c r="AY14" i="3"/>
  <c r="AU32" i="3"/>
  <c r="AU31" i="3"/>
  <c r="AU30" i="3"/>
  <c r="AU29" i="3"/>
  <c r="AU28" i="3"/>
  <c r="AU27" i="3"/>
  <c r="AU25" i="3"/>
  <c r="AU24" i="3"/>
  <c r="AU23" i="3"/>
  <c r="AU21" i="3"/>
  <c r="AU20" i="3"/>
  <c r="AU19" i="3"/>
  <c r="AU18" i="3"/>
  <c r="AU17" i="3"/>
  <c r="AU16" i="3"/>
  <c r="AU15" i="3"/>
  <c r="AU11" i="3"/>
  <c r="AU10" i="3"/>
  <c r="AT26" i="3"/>
  <c r="AT22" i="3"/>
  <c r="AT14" i="3"/>
  <c r="AT9" i="3"/>
  <c r="AQ32" i="3"/>
  <c r="AQ31" i="3"/>
  <c r="AQ30" i="3"/>
  <c r="AQ29" i="3"/>
  <c r="AQ28" i="3"/>
  <c r="AQ27" i="3"/>
  <c r="AQ25" i="3"/>
  <c r="AQ24" i="3"/>
  <c r="AQ23" i="3"/>
  <c r="AQ21" i="3"/>
  <c r="AQ20" i="3"/>
  <c r="AQ18" i="3"/>
  <c r="AQ17" i="3"/>
  <c r="AQ16" i="3"/>
  <c r="AQ15" i="3"/>
  <c r="AQ11" i="3"/>
  <c r="AQ10" i="3"/>
  <c r="AP26" i="3"/>
  <c r="AP22" i="3"/>
  <c r="AP14" i="3"/>
  <c r="AP9" i="3"/>
  <c r="AQ19" i="3"/>
  <c r="AU9" i="3" l="1"/>
  <c r="AU22" i="3"/>
  <c r="AT36" i="3"/>
  <c r="AY34" i="3"/>
  <c r="AY36" i="3" s="1"/>
  <c r="AP36" i="3"/>
  <c r="AU26" i="3"/>
  <c r="AU14" i="3"/>
  <c r="AQ26" i="3"/>
  <c r="AQ22" i="3"/>
  <c r="AQ14" i="3"/>
  <c r="AQ9" i="3"/>
  <c r="AM32" i="3"/>
  <c r="AM31" i="3"/>
  <c r="AM30" i="3"/>
  <c r="AM29" i="3"/>
  <c r="AM28" i="3"/>
  <c r="AM27" i="3"/>
  <c r="AM25" i="3"/>
  <c r="AM24" i="3"/>
  <c r="AM23" i="3"/>
  <c r="AM20" i="3"/>
  <c r="AM19" i="3"/>
  <c r="AM18" i="3"/>
  <c r="AM17" i="3"/>
  <c r="AM16" i="3"/>
  <c r="AM15" i="3"/>
  <c r="AM11" i="3"/>
  <c r="AM10" i="3"/>
  <c r="AL26" i="3"/>
  <c r="AL22" i="3"/>
  <c r="AL14" i="3"/>
  <c r="AL36" i="3" s="1"/>
  <c r="AL9" i="3"/>
  <c r="T33" i="3"/>
  <c r="T32" i="3"/>
  <c r="T31" i="3"/>
  <c r="T30" i="3"/>
  <c r="T29" i="3"/>
  <c r="T28" i="3"/>
  <c r="T27" i="3"/>
  <c r="T25" i="3"/>
  <c r="T24" i="3"/>
  <c r="T23" i="3"/>
  <c r="T20" i="3"/>
  <c r="T19" i="3"/>
  <c r="T18" i="3"/>
  <c r="T17" i="3"/>
  <c r="T16" i="3"/>
  <c r="T15" i="3"/>
  <c r="T11" i="3"/>
  <c r="T10" i="3"/>
  <c r="S26" i="3"/>
  <c r="S22" i="3"/>
  <c r="S14" i="3"/>
  <c r="S9" i="3"/>
  <c r="T9" i="3" l="1"/>
  <c r="AU34" i="3"/>
  <c r="AU36" i="3" s="1"/>
  <c r="AM9" i="3"/>
  <c r="S36" i="3"/>
  <c r="T22" i="3"/>
  <c r="AQ34" i="3"/>
  <c r="AQ36" i="3" s="1"/>
  <c r="AM26" i="3"/>
  <c r="AM22" i="3"/>
  <c r="AM14" i="3"/>
  <c r="T26" i="3"/>
  <c r="T14" i="3"/>
  <c r="T34" i="3" l="1"/>
  <c r="T36" i="3" s="1"/>
  <c r="AM34" i="3"/>
  <c r="AM36" i="3" s="1"/>
  <c r="O33" i="3" l="1"/>
  <c r="O32" i="3"/>
  <c r="O31" i="3"/>
  <c r="O30" i="3"/>
  <c r="O29" i="3"/>
  <c r="O28" i="3"/>
  <c r="O27" i="3"/>
  <c r="O25" i="3"/>
  <c r="O24" i="3"/>
  <c r="O23" i="3"/>
  <c r="O20" i="3"/>
  <c r="O19" i="3"/>
  <c r="O18" i="3"/>
  <c r="O17" i="3"/>
  <c r="O16" i="3"/>
  <c r="O15" i="3"/>
  <c r="O11" i="3"/>
  <c r="O10" i="3"/>
  <c r="N26" i="3"/>
  <c r="N22" i="3"/>
  <c r="N14" i="3"/>
  <c r="N9" i="3"/>
  <c r="D29" i="3"/>
  <c r="D25" i="3"/>
  <c r="D24" i="3"/>
  <c r="D23" i="3"/>
  <c r="D10" i="3"/>
  <c r="D11" i="3"/>
  <c r="D15" i="3"/>
  <c r="D16" i="3"/>
  <c r="D17" i="3"/>
  <c r="D18" i="3"/>
  <c r="D19" i="3"/>
  <c r="D20" i="3"/>
  <c r="D27" i="3"/>
  <c r="D28" i="3"/>
  <c r="D30" i="3"/>
  <c r="D31" i="3"/>
  <c r="D33" i="3"/>
  <c r="C32" i="3"/>
  <c r="D32" i="3" s="1"/>
  <c r="C26" i="3"/>
  <c r="C22" i="3"/>
  <c r="C14" i="3"/>
  <c r="C9" i="3"/>
  <c r="C36" i="3" l="1"/>
  <c r="N36" i="3"/>
  <c r="D9" i="3"/>
  <c r="D14" i="3"/>
  <c r="D26" i="3"/>
  <c r="O26" i="3"/>
  <c r="O22" i="3"/>
  <c r="O14" i="3"/>
  <c r="O9" i="3"/>
  <c r="D22" i="3"/>
  <c r="D34" i="3" l="1"/>
  <c r="D36" i="3" s="1"/>
  <c r="O34" i="3"/>
  <c r="O36" i="3" s="1"/>
</calcChain>
</file>

<file path=xl/sharedStrings.xml><?xml version="1.0" encoding="utf-8"?>
<sst xmlns="http://schemas.openxmlformats.org/spreadsheetml/2006/main" count="404" uniqueCount="128">
  <si>
    <t>месяцы</t>
  </si>
  <si>
    <t>4 раз(а) в год</t>
  </si>
  <si>
    <t>постоянно
на системах водоснабжения, теплоснабжения, газоснабжения, канализации, энергоснабжения</t>
  </si>
  <si>
    <t>IV. Проведение технических осмотров и мелкий ремонт</t>
  </si>
  <si>
    <t>1 раз(а) в год</t>
  </si>
  <si>
    <t>по мере необходимости в течение (указать период устранения неисправности)</t>
  </si>
  <si>
    <t>III. Подготовка многоквартирного дома к сезонной эксплуатации</t>
  </si>
  <si>
    <t>по мере необходимости. Начало работ не позднее _____ часов после начала снегопада</t>
  </si>
  <si>
    <t>5 раз(а) в неделю</t>
  </si>
  <si>
    <t>II. Уборка земельного участка, входящего в состав общего имущества многоквартирного дома</t>
  </si>
  <si>
    <t>I. Содержание помещений общего пользования</t>
  </si>
  <si>
    <t>Периодичность</t>
  </si>
  <si>
    <t>Стоимость работ (размер платы) в руб. по многоквартирным домам</t>
  </si>
  <si>
    <t>Перечень обязательных работ, услуг</t>
  </si>
  <si>
    <t>объектом конкурса</t>
  </si>
  <si>
    <t>собственников помещений в многоквартирном доме, являющегося</t>
  </si>
  <si>
    <t>обязательных работ и услуг по содержанию и ремонту общего имущества</t>
  </si>
  <si>
    <t>ПЕРЕЧЕНЬ</t>
  </si>
  <si>
    <t>1. Сухая и влажная  уборка полов во всех помещениях общего пользования</t>
  </si>
  <si>
    <t>1 раз(а) в 2 недели</t>
  </si>
  <si>
    <t>2 раз(а) в неделю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</si>
  <si>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</si>
  <si>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 мере необходимости в течение года</t>
  </si>
  <si>
    <t>2.Мытье перил, дверей, плафонов, окон, рам, подоконников, почтовых ящиков в помещениях общего пользования</t>
  </si>
  <si>
    <t>3. Уборка мусора с придомовой территории</t>
  </si>
  <si>
    <t xml:space="preserve">4. Уборка мусора на контейнерных площадках </t>
  </si>
  <si>
    <t>5. Очистка придомовой территории от снега при отсутствии снегопадов</t>
  </si>
  <si>
    <t>6.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</si>
  <si>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7. Проверка и при необходимости очистка кровли от скопления снега и наледи, сосулек
</t>
  </si>
  <si>
    <t>8. Вывоз твердых бытовых отходов (ТБО), жидких бытовых отходов</t>
  </si>
  <si>
    <t>V. Расходы по управлению МКД</t>
  </si>
  <si>
    <t xml:space="preserve">VI. ВДГО </t>
  </si>
  <si>
    <t>2 раз(а) в месяц</t>
  </si>
  <si>
    <t>2 раз(а) в год при необходимости</t>
  </si>
  <si>
    <t xml:space="preserve">4 раз(а) в неделю контейнера </t>
  </si>
  <si>
    <t>постоянно</t>
  </si>
  <si>
    <t xml:space="preserve"> деревянный благоустроенный дом с ХВС, ГВС, канализацией, центральным отоплением</t>
  </si>
  <si>
    <t>Приложение № 2</t>
  </si>
  <si>
    <t xml:space="preserve"> извещению и документации </t>
  </si>
  <si>
    <t>о проведении открытого конкурса</t>
  </si>
  <si>
    <t xml:space="preserve">9. Сезонный осмотр конструкций здания( фасадов, стен, фундаментов, кровли, преркрытий, лестниц) Составление актов осмотра.
</t>
  </si>
  <si>
    <t xml:space="preserve">10.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проведение восстановительных работ, в отопительный период - незамедлительный ремонт
</t>
  </si>
  <si>
    <t xml:space="preserve">11. Проверка исправности, работоспособности, регулировка и техническое обслуживание тепловых пунктов, насосов, запорной арматуры,   систем водоснабжения, обслуживание и ремонт бойлерных, удаление воздуха из системы отопления. Контроль состояния герметичности участков трубопроводов, промывка систем водоснабжения для удаления накипно-коррозионных отложений.
</t>
  </si>
  <si>
    <t>12. Техническое обслуживание и сезонное управление оборудованием систем вентиляции, 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 водоподкачек в многоквартирных домах,  консервация и расконсервация системы отопления, промывка централизованных систем теплоснабжения для удаления накипно-коррозионных отложений. Смена отдельных участков трубопроводов по необходимости. Ремонт выключателей, замена ламп.</t>
  </si>
  <si>
    <t>13. Аварийное обслуживание</t>
  </si>
  <si>
    <t>14. Текущий ремонт</t>
  </si>
  <si>
    <t>15. Дератизация</t>
  </si>
  <si>
    <t>16. Дезинсекция</t>
  </si>
  <si>
    <t>6 раз(а) в год</t>
  </si>
  <si>
    <t xml:space="preserve">Стоимость на 1 кв. м. общей площади (руб./мес.)  (размер платы в месяц на 1 кв. м.)  </t>
  </si>
  <si>
    <t>Площадь жилых помещений, кв.м</t>
  </si>
  <si>
    <t>Общая годовая стоимость работ по многоквартирным домам, руб.</t>
  </si>
  <si>
    <t>МВК признанный аварийным              деревянный благоустроенный дом с ХВС, ГВС, канализацией, центральным отоплением</t>
  </si>
  <si>
    <t xml:space="preserve"> деревянный благоустроенный с ХВС, ГВС, канализация, печное отопление (без центр отопления)</t>
  </si>
  <si>
    <t xml:space="preserve"> раз(а) в неделю</t>
  </si>
  <si>
    <t>раз(а) в неделю</t>
  </si>
  <si>
    <t xml:space="preserve">3. Уборка мусора с придомовой территории </t>
  </si>
  <si>
    <t>2 раз(а) в год</t>
  </si>
  <si>
    <t>4 раз(а) в неделю контейнера</t>
  </si>
  <si>
    <t>11. Проверка исправности, работоспособности, регулировка и техническое обслуживание  запорной арматуры,   систем водоснабжения, обслуживание и ремонт бойлерных, смена отдельных участков трубопроводов по необходимости. Контроль состояния герметичности участков трубопроводов, промывка систем водоснабжения для удаления накипно-коррозионных отложений. Проверка дымоходов, печей. Устранение неисправности печей. Очистка дымовых труб, устранение завалов дымовых каналов.
Заделка щелей в печах, оштукатуривание, прочистка дымохода.</t>
  </si>
  <si>
    <t>12.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электросетей, контроль состояния и восстановление исправности элементов внутренней канализации, канализационных вытяжек, проверка работоспособности и обслуживание устройства водоподготовки для системы горячего водоснабжения.Ремонт выключателей, замена ламп.</t>
  </si>
  <si>
    <t xml:space="preserve"> Проверка наличия тяги в дымовентиляционных каналах  2 раз(а) в год. Устанение неисправности печных стояков 1 раз в год. Проверка заземления оболочки электрокабеля, замеры сопротивления 4 раз(а) в год. Прочиска канализационных лежаков 2 раза в год. </t>
  </si>
  <si>
    <t>постоянно
на системах водоснабжения, газоснабжения, канализации, энергоснабжения</t>
  </si>
  <si>
    <t>VI. ВДГО</t>
  </si>
  <si>
    <t>Общая годовая стоимость работ по многоквартирным домам</t>
  </si>
  <si>
    <t>Площадь жилых помещений</t>
  </si>
  <si>
    <t xml:space="preserve">Стоимость на 1 кв. м. общей площади (руб./мес.)         (размер платы в месяц на 1 кв. м.)  </t>
  </si>
  <si>
    <t xml:space="preserve"> МВК признанный аварийным деревянный благоустроенный с ХВС, ГВС, канализация, печное отопление (без центр отопления)</t>
  </si>
  <si>
    <t>4. Уборка мусора на контейнерных площадках (помойных ямах)</t>
  </si>
  <si>
    <t xml:space="preserve"> (4 раз в год - помойницы)</t>
  </si>
  <si>
    <t>9. Очистка выгребных ям (для деревянных неблагоустроенных зданий)</t>
  </si>
  <si>
    <t>12. Проверка дымоходов, печей. Устранение неисправности печей. Очистка дымовых труб, устранение завалов дымовых каналов.
Заделка щелей в печах, оштукатуривание, прочистка дымохода.</t>
  </si>
  <si>
    <t>13. Техническое обслуживание и сезонное управление оборудованием систем вентиляции и дымоудаления, устранение неисправностей печей, каминов и очагов, влекущих к нарушению противопожарных требований, техническое обслуживание и ремонт силовых и осветительных установок, внутридомовых электросетей. Ремонт выключателей, замена ламп.</t>
  </si>
  <si>
    <t xml:space="preserve"> Проверка наличия тяги в дымовентиляционных каналах  2 раз(а) в год. Устанение неисправности печных стояков 1 раз в год. Проверка заземления оболочки электрокабеля, замеры сопротивления 4 раз(а) в год. </t>
  </si>
  <si>
    <t>14. Аварийное обслуживание</t>
  </si>
  <si>
    <t>постоянно
на системах водоснабжения, газоснабжения, энергоснабжения</t>
  </si>
  <si>
    <t>15. Текущий ремонт</t>
  </si>
  <si>
    <t>16. Дератизация</t>
  </si>
  <si>
    <t>17. Дезинсекция</t>
  </si>
  <si>
    <t xml:space="preserve">  деревянный не благоустроенный без канализации, без ХВС (колонка) с печным отоплением (без центр отопления)</t>
  </si>
  <si>
    <t xml:space="preserve"> МВК признанный аварийным  деревянный не благоустроенный без канализации, без ХВС (колонка) с печным отоплением (без центр отопления)</t>
  </si>
  <si>
    <t>12. Проверка исправности, работоспособности, регулировка и техническое обслуживание тепловых пунктов, насосов, запорной арматуры,    обслуживание и ремонт бойлерных, удаление воздуха из системы отопления. Контроль состояния герметичности участков трубопроводов.</t>
  </si>
  <si>
    <t>13. Техническое обслуживание и сезонное управление оборудованием систем вентиляции,  техническое обслуживание и ремонт силовых и осветительных установок, внутридомовых электросетей, проверка автоматических регуляторов и устройств,   консервация и расконсервация системы отопления, промывка централизованных систем теплоснабжения для удаления накипно-коррозионных отложений. Смена отдельных участков трубопроводов по необходимости. Ремонт выключателей, замена ламп.</t>
  </si>
  <si>
    <t xml:space="preserve"> Проверка наличия тяги в дымовентиляционных каналах  2 раз(а) в год. Проверка заземления оболочки электрокабеля, замеры сопротивления 4 раз(а) в год. . Регулировка систем отопления 2 раза в год. Консервация и расконсервация системы отопления 1 раз в год.</t>
  </si>
  <si>
    <t>постоянно
на системах теплоснабжения, газоснабжения, энергоснабжения</t>
  </si>
  <si>
    <t xml:space="preserve"> МВК признанный аварийным  деревянный не благоустроенный без канализации, без ХВС (колонка) с  центр отоплением</t>
  </si>
  <si>
    <t>Лот № 2 Соломбальский территориальный округ</t>
  </si>
  <si>
    <t xml:space="preserve">ул. Корабельная </t>
  </si>
  <si>
    <t>15,1</t>
  </si>
  <si>
    <t>17</t>
  </si>
  <si>
    <t>19</t>
  </si>
  <si>
    <t>ул. Советская</t>
  </si>
  <si>
    <t>61</t>
  </si>
  <si>
    <t>ул. Полярная</t>
  </si>
  <si>
    <t>27</t>
  </si>
  <si>
    <t>7</t>
  </si>
  <si>
    <t>пр. Никольский</t>
  </si>
  <si>
    <t>150</t>
  </si>
  <si>
    <t>ул. Челюскинцев</t>
  </si>
  <si>
    <t>55</t>
  </si>
  <si>
    <t>ул. Красных Партизан</t>
  </si>
  <si>
    <t>31</t>
  </si>
  <si>
    <t>35</t>
  </si>
  <si>
    <t>ул. Гуляева</t>
  </si>
  <si>
    <t>122,1</t>
  </si>
  <si>
    <t>120,2</t>
  </si>
  <si>
    <t>ул. Кедррова</t>
  </si>
  <si>
    <t>35,1</t>
  </si>
  <si>
    <t>ул. Мещерского</t>
  </si>
  <si>
    <t>14,1</t>
  </si>
  <si>
    <t>44,2</t>
  </si>
  <si>
    <t>48</t>
  </si>
  <si>
    <t>55,2</t>
  </si>
  <si>
    <t>59,1</t>
  </si>
  <si>
    <t>22</t>
  </si>
  <si>
    <t>59,2</t>
  </si>
  <si>
    <t>ул. Ярославская</t>
  </si>
  <si>
    <t>52,3</t>
  </si>
  <si>
    <t>ул. Маяковского</t>
  </si>
  <si>
    <t>5</t>
  </si>
  <si>
    <t>53</t>
  </si>
  <si>
    <t>28</t>
  </si>
  <si>
    <t>9</t>
  </si>
  <si>
    <t>16</t>
  </si>
  <si>
    <t>наб. Геор. Седова</t>
  </si>
  <si>
    <t>20,1</t>
  </si>
  <si>
    <t>ул. Т.П. Михайловой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</si>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</sst>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204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rgb="FFFF0000"/>
      <name val="Times New Roman"/>
      <family val="1"/>
    </font>
    <font>
      <b/>
      <sz val="9"/>
      <color rgb="FFFF0000"/>
      <name val="Times New Roman"/>
      <family val="1"/>
      <charset val="204"/>
    </font>
    <font>
      <sz val="8"/>
      <color rgb="FFFF0000"/>
      <name val="Arial CYR"/>
      <family val="2"/>
      <charset val="204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" fontId="6" fillId="2" borderId="0" xfId="0" applyNumberFormat="1" applyFont="1" applyFill="1" applyAlignment="1">
      <alignment horizontal="right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4" fontId="7" fillId="2" borderId="0" xfId="0" applyNumberFormat="1" applyFont="1" applyFill="1" applyBorder="1" applyAlignment="1">
      <alignment horizontal="left" vertical="center" wrapText="1"/>
    </xf>
    <xf numFmtId="4" fontId="9" fillId="2" borderId="0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4" fontId="8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2" fontId="12" fillId="2" borderId="5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49" fontId="12" fillId="2" borderId="7" xfId="0" applyNumberFormat="1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4" fontId="15" fillId="0" borderId="1" xfId="0" applyNumberFormat="1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left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left" vertical="center"/>
    </xf>
    <xf numFmtId="4" fontId="4" fillId="3" borderId="2" xfId="0" applyNumberFormat="1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left" vertical="center"/>
    </xf>
    <xf numFmtId="4" fontId="7" fillId="3" borderId="2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left" vertical="center"/>
    </xf>
    <xf numFmtId="4" fontId="7" fillId="3" borderId="1" xfId="0" applyNumberFormat="1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left" vertical="center"/>
    </xf>
    <xf numFmtId="4" fontId="4" fillId="3" borderId="1" xfId="0" applyNumberFormat="1" applyFont="1" applyFill="1" applyBorder="1" applyAlignment="1">
      <alignment horizontal="left" vertical="top"/>
    </xf>
    <xf numFmtId="4" fontId="4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4" fontId="14" fillId="3" borderId="2" xfId="0" applyNumberFormat="1" applyFont="1" applyFill="1" applyBorder="1" applyAlignment="1">
      <alignment horizontal="center" vertical="center"/>
    </xf>
    <xf numFmtId="4" fontId="15" fillId="3" borderId="2" xfId="0" applyNumberFormat="1" applyFont="1" applyFill="1" applyBorder="1" applyAlignment="1">
      <alignment horizontal="center" vertical="center"/>
    </xf>
    <xf numFmtId="4" fontId="17" fillId="3" borderId="6" xfId="0" applyNumberFormat="1" applyFont="1" applyFill="1" applyBorder="1" applyAlignment="1">
      <alignment horizontal="center" vertical="center" wrapText="1"/>
    </xf>
    <xf numFmtId="49" fontId="19" fillId="2" borderId="7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17" fillId="3" borderId="6" xfId="0" applyNumberFormat="1" applyFont="1" applyFill="1" applyBorder="1" applyAlignment="1">
      <alignment horizontal="center" vertical="center" wrapText="1"/>
    </xf>
    <xf numFmtId="4" fontId="18" fillId="3" borderId="6" xfId="0" applyNumberFormat="1" applyFont="1" applyFill="1" applyBorder="1" applyAlignment="1">
      <alignment horizontal="center" vertical="center" wrapText="1"/>
    </xf>
    <xf numFmtId="4" fontId="17" fillId="2" borderId="6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4" fontId="20" fillId="0" borderId="0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4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4"/>
  <sheetViews>
    <sheetView tabSelected="1" view="pageBreakPreview" topLeftCell="AS28" zoomScale="86" zoomScaleNormal="100" zoomScaleSheetLayoutView="86" workbookViewId="0">
      <selection activeCell="AZ32" sqref="AZ32:BF43"/>
    </sheetView>
  </sheetViews>
  <sheetFormatPr defaultRowHeight="12.75" x14ac:dyDescent="0.2"/>
  <cols>
    <col min="1" max="1" width="70.140625" style="21" customWidth="1"/>
    <col min="2" max="2" width="34.7109375" style="14" customWidth="1"/>
    <col min="3" max="3" width="27.140625" style="14" customWidth="1"/>
    <col min="4" max="11" width="9.28515625" style="20" customWidth="1"/>
    <col min="12" max="12" width="72.85546875" customWidth="1"/>
    <col min="13" max="14" width="34.28515625" customWidth="1"/>
    <col min="17" max="17" width="72.85546875" customWidth="1"/>
    <col min="18" max="19" width="34.28515625" customWidth="1"/>
    <col min="36" max="36" width="72.85546875" customWidth="1"/>
    <col min="37" max="38" width="34.28515625" customWidth="1"/>
    <col min="40" max="40" width="72.85546875" style="44" customWidth="1"/>
    <col min="41" max="42" width="34.28515625" style="44" customWidth="1"/>
    <col min="43" max="43" width="9.140625" style="44"/>
    <col min="44" max="44" width="72.85546875" style="44" customWidth="1"/>
    <col min="45" max="46" width="34.28515625" style="44" customWidth="1"/>
    <col min="47" max="47" width="9.140625" style="44"/>
    <col min="48" max="48" width="72.85546875" style="44" customWidth="1"/>
    <col min="49" max="50" width="34.28515625" style="44" customWidth="1"/>
    <col min="51" max="51" width="9.140625" style="44"/>
    <col min="52" max="52" width="11.5703125" bestFit="1" customWidth="1"/>
    <col min="53" max="53" width="13.42578125" customWidth="1"/>
    <col min="54" max="54" width="12.28515625" customWidth="1"/>
  </cols>
  <sheetData>
    <row r="1" spans="1:51" s="1" customFormat="1" ht="16.5" customHeight="1" x14ac:dyDescent="0.25">
      <c r="A1" s="13" t="s">
        <v>17</v>
      </c>
      <c r="B1" s="13"/>
      <c r="C1" s="10"/>
      <c r="D1" s="6" t="s">
        <v>37</v>
      </c>
      <c r="E1" s="6"/>
      <c r="F1" s="6"/>
      <c r="G1" s="6"/>
      <c r="H1" s="6"/>
      <c r="I1" s="6"/>
      <c r="J1" s="6"/>
      <c r="K1" s="6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</row>
    <row r="2" spans="1:51" s="1" customFormat="1" ht="16.5" customHeight="1" x14ac:dyDescent="0.25">
      <c r="A2" s="13" t="s">
        <v>16</v>
      </c>
      <c r="B2" s="13"/>
      <c r="C2" s="10"/>
      <c r="D2" s="3" t="s">
        <v>38</v>
      </c>
      <c r="E2" s="3"/>
      <c r="F2" s="3"/>
      <c r="G2" s="3"/>
      <c r="H2" s="3"/>
      <c r="I2" s="3"/>
      <c r="J2" s="3"/>
      <c r="K2" s="3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</row>
    <row r="3" spans="1:51" s="1" customFormat="1" ht="16.5" customHeight="1" x14ac:dyDescent="0.25">
      <c r="A3" s="13" t="s">
        <v>15</v>
      </c>
      <c r="B3" s="13"/>
      <c r="C3" s="10"/>
      <c r="D3" s="3" t="s">
        <v>39</v>
      </c>
      <c r="E3" s="3"/>
      <c r="F3" s="3"/>
      <c r="G3" s="3"/>
      <c r="H3" s="3"/>
      <c r="I3" s="3"/>
      <c r="J3" s="3"/>
      <c r="K3" s="3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</row>
    <row r="4" spans="1:51" s="1" customFormat="1" ht="16.5" customHeight="1" x14ac:dyDescent="0.2">
      <c r="A4" s="13" t="s">
        <v>14</v>
      </c>
      <c r="B4" s="13"/>
      <c r="C4" s="13"/>
      <c r="D4" s="20"/>
      <c r="E4" s="20"/>
      <c r="F4" s="20"/>
      <c r="G4" s="20"/>
      <c r="H4" s="20"/>
      <c r="I4" s="20"/>
      <c r="J4" s="20"/>
      <c r="K4" s="20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</row>
    <row r="5" spans="1:51" s="1" customFormat="1" x14ac:dyDescent="0.2">
      <c r="A5" s="24" t="s">
        <v>86</v>
      </c>
      <c r="B5" s="14"/>
      <c r="C5" s="14"/>
      <c r="D5" s="20"/>
      <c r="E5" s="20"/>
      <c r="F5" s="20"/>
      <c r="G5" s="20"/>
      <c r="H5" s="20"/>
      <c r="I5" s="20"/>
      <c r="J5" s="20"/>
      <c r="K5" s="20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49" customFormat="1" ht="43.5" customHeight="1" x14ac:dyDescent="0.2">
      <c r="A6" s="52" t="s">
        <v>13</v>
      </c>
      <c r="B6" s="52" t="s">
        <v>11</v>
      </c>
      <c r="C6" s="47" t="s">
        <v>12</v>
      </c>
      <c r="D6" s="51" t="s">
        <v>87</v>
      </c>
      <c r="E6" s="51" t="s">
        <v>87</v>
      </c>
      <c r="F6" s="51" t="s">
        <v>87</v>
      </c>
      <c r="G6" s="51" t="s">
        <v>91</v>
      </c>
      <c r="H6" s="51" t="s">
        <v>93</v>
      </c>
      <c r="I6" s="51" t="s">
        <v>93</v>
      </c>
      <c r="J6" s="51" t="s">
        <v>96</v>
      </c>
      <c r="K6" s="51" t="s">
        <v>98</v>
      </c>
      <c r="L6" s="52" t="s">
        <v>13</v>
      </c>
      <c r="M6" s="52" t="s">
        <v>11</v>
      </c>
      <c r="N6" s="47" t="s">
        <v>12</v>
      </c>
      <c r="O6" s="51" t="s">
        <v>100</v>
      </c>
      <c r="P6" s="51" t="s">
        <v>100</v>
      </c>
      <c r="Q6" s="52" t="s">
        <v>13</v>
      </c>
      <c r="R6" s="52" t="s">
        <v>11</v>
      </c>
      <c r="S6" s="47" t="s">
        <v>12</v>
      </c>
      <c r="T6" s="51" t="s">
        <v>103</v>
      </c>
      <c r="U6" s="51" t="s">
        <v>103</v>
      </c>
      <c r="V6" s="51" t="s">
        <v>106</v>
      </c>
      <c r="W6" s="51" t="s">
        <v>108</v>
      </c>
      <c r="X6" s="51" t="s">
        <v>91</v>
      </c>
      <c r="Y6" s="51" t="s">
        <v>91</v>
      </c>
      <c r="Z6" s="51" t="s">
        <v>91</v>
      </c>
      <c r="AA6" s="51" t="s">
        <v>91</v>
      </c>
      <c r="AB6" s="51" t="s">
        <v>108</v>
      </c>
      <c r="AC6" s="51" t="s">
        <v>91</v>
      </c>
      <c r="AD6" s="51" t="s">
        <v>116</v>
      </c>
      <c r="AE6" s="51" t="s">
        <v>118</v>
      </c>
      <c r="AF6" s="51" t="s">
        <v>91</v>
      </c>
      <c r="AG6" s="51" t="s">
        <v>108</v>
      </c>
      <c r="AH6" s="51" t="s">
        <v>93</v>
      </c>
      <c r="AI6" s="51" t="s">
        <v>116</v>
      </c>
      <c r="AJ6" s="52" t="s">
        <v>13</v>
      </c>
      <c r="AK6" s="52" t="s">
        <v>11</v>
      </c>
      <c r="AL6" s="47" t="s">
        <v>12</v>
      </c>
      <c r="AM6" s="51" t="s">
        <v>108</v>
      </c>
      <c r="AN6" s="52" t="s">
        <v>13</v>
      </c>
      <c r="AO6" s="52" t="s">
        <v>11</v>
      </c>
      <c r="AP6" s="47" t="s">
        <v>12</v>
      </c>
      <c r="AQ6" s="51" t="s">
        <v>118</v>
      </c>
      <c r="AR6" s="52" t="s">
        <v>13</v>
      </c>
      <c r="AS6" s="52" t="s">
        <v>11</v>
      </c>
      <c r="AT6" s="47" t="s">
        <v>12</v>
      </c>
      <c r="AU6" s="51" t="s">
        <v>124</v>
      </c>
      <c r="AV6" s="52" t="s">
        <v>13</v>
      </c>
      <c r="AW6" s="53" t="s">
        <v>11</v>
      </c>
      <c r="AX6" s="47" t="s">
        <v>12</v>
      </c>
      <c r="AY6" s="54" t="s">
        <v>126</v>
      </c>
    </row>
    <row r="7" spans="1:51" s="50" customFormat="1" ht="71.25" customHeight="1" x14ac:dyDescent="0.2">
      <c r="A7" s="52"/>
      <c r="B7" s="52"/>
      <c r="C7" s="52" t="s">
        <v>36</v>
      </c>
      <c r="D7" s="51"/>
      <c r="E7" s="51"/>
      <c r="F7" s="51"/>
      <c r="G7" s="51"/>
      <c r="H7" s="51"/>
      <c r="I7" s="51"/>
      <c r="J7" s="51"/>
      <c r="K7" s="51"/>
      <c r="L7" s="52"/>
      <c r="M7" s="52"/>
      <c r="N7" s="52" t="s">
        <v>52</v>
      </c>
      <c r="O7" s="51"/>
      <c r="P7" s="51"/>
      <c r="Q7" s="52"/>
      <c r="R7" s="52"/>
      <c r="S7" s="52" t="s">
        <v>53</v>
      </c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2"/>
      <c r="AK7" s="52"/>
      <c r="AL7" s="52" t="s">
        <v>67</v>
      </c>
      <c r="AM7" s="51"/>
      <c r="AN7" s="52"/>
      <c r="AO7" s="52"/>
      <c r="AP7" s="52" t="s">
        <v>79</v>
      </c>
      <c r="AQ7" s="51"/>
      <c r="AR7" s="52"/>
      <c r="AS7" s="52"/>
      <c r="AT7" s="52" t="s">
        <v>80</v>
      </c>
      <c r="AU7" s="51"/>
      <c r="AV7" s="52"/>
      <c r="AW7" s="53"/>
      <c r="AX7" s="53" t="s">
        <v>85</v>
      </c>
      <c r="AY7" s="54"/>
    </row>
    <row r="8" spans="1:51" s="50" customFormat="1" ht="22.5" customHeight="1" x14ac:dyDescent="0.2">
      <c r="A8" s="52"/>
      <c r="B8" s="52"/>
      <c r="C8" s="52"/>
      <c r="D8" s="22" t="s">
        <v>88</v>
      </c>
      <c r="E8" s="22" t="s">
        <v>89</v>
      </c>
      <c r="F8" s="22" t="s">
        <v>90</v>
      </c>
      <c r="G8" s="22" t="s">
        <v>92</v>
      </c>
      <c r="H8" s="22" t="s">
        <v>94</v>
      </c>
      <c r="I8" s="22" t="s">
        <v>95</v>
      </c>
      <c r="J8" s="22" t="s">
        <v>97</v>
      </c>
      <c r="K8" s="22" t="s">
        <v>99</v>
      </c>
      <c r="L8" s="52"/>
      <c r="M8" s="52"/>
      <c r="N8" s="52"/>
      <c r="O8" s="22" t="s">
        <v>101</v>
      </c>
      <c r="P8" s="22" t="s">
        <v>102</v>
      </c>
      <c r="Q8" s="52"/>
      <c r="R8" s="52"/>
      <c r="S8" s="52"/>
      <c r="T8" s="22" t="s">
        <v>104</v>
      </c>
      <c r="U8" s="22" t="s">
        <v>105</v>
      </c>
      <c r="V8" s="22" t="s">
        <v>107</v>
      </c>
      <c r="W8" s="22" t="s">
        <v>109</v>
      </c>
      <c r="X8" s="22" t="s">
        <v>110</v>
      </c>
      <c r="Y8" s="22" t="s">
        <v>111</v>
      </c>
      <c r="Z8" s="22" t="s">
        <v>112</v>
      </c>
      <c r="AA8" s="22" t="s">
        <v>113</v>
      </c>
      <c r="AB8" s="22" t="s">
        <v>114</v>
      </c>
      <c r="AC8" s="22" t="s">
        <v>115</v>
      </c>
      <c r="AD8" s="22" t="s">
        <v>117</v>
      </c>
      <c r="AE8" s="22" t="s">
        <v>119</v>
      </c>
      <c r="AF8" s="22" t="s">
        <v>120</v>
      </c>
      <c r="AG8" s="22" t="s">
        <v>121</v>
      </c>
      <c r="AH8" s="22" t="s">
        <v>122</v>
      </c>
      <c r="AI8" s="22" t="s">
        <v>92</v>
      </c>
      <c r="AJ8" s="52"/>
      <c r="AK8" s="52"/>
      <c r="AL8" s="52"/>
      <c r="AM8" s="22" t="s">
        <v>123</v>
      </c>
      <c r="AN8" s="52"/>
      <c r="AO8" s="52"/>
      <c r="AP8" s="52"/>
      <c r="AQ8" s="22" t="s">
        <v>114</v>
      </c>
      <c r="AR8" s="52"/>
      <c r="AS8" s="52"/>
      <c r="AT8" s="52"/>
      <c r="AU8" s="22" t="s">
        <v>125</v>
      </c>
      <c r="AV8" s="52"/>
      <c r="AW8" s="53"/>
      <c r="AX8" s="53"/>
      <c r="AY8" s="48" t="s">
        <v>127</v>
      </c>
    </row>
    <row r="9" spans="1:51" s="1" customFormat="1" ht="12.75" customHeight="1" x14ac:dyDescent="0.2">
      <c r="A9" s="26" t="s">
        <v>10</v>
      </c>
      <c r="B9" s="27"/>
      <c r="C9" s="28">
        <f>SUM(C10:C13)</f>
        <v>1.17</v>
      </c>
      <c r="D9" s="5">
        <f t="shared" ref="D9:K9" si="0">SUM(D10:D13)</f>
        <v>7943.8319999999994</v>
      </c>
      <c r="E9" s="5">
        <f t="shared" si="0"/>
        <v>7356.96</v>
      </c>
      <c r="F9" s="5">
        <f t="shared" si="0"/>
        <v>7605.4680000000008</v>
      </c>
      <c r="G9" s="5">
        <f t="shared" si="0"/>
        <v>8606.52</v>
      </c>
      <c r="H9" s="5">
        <f t="shared" si="0"/>
        <v>9944.5319999999992</v>
      </c>
      <c r="I9" s="5">
        <f t="shared" si="0"/>
        <v>5986.655999999999</v>
      </c>
      <c r="J9" s="5">
        <f t="shared" si="0"/>
        <v>3435.5880000000002</v>
      </c>
      <c r="K9" s="5">
        <f t="shared" si="0"/>
        <v>5891.1840000000002</v>
      </c>
      <c r="L9" s="26" t="s">
        <v>10</v>
      </c>
      <c r="M9" s="27"/>
      <c r="N9" s="28">
        <f>SUM(N10:N13)</f>
        <v>0</v>
      </c>
      <c r="O9" s="5">
        <f t="shared" ref="O9:P9" si="1">SUM(O10:O13)</f>
        <v>0</v>
      </c>
      <c r="P9" s="5">
        <f t="shared" si="1"/>
        <v>0</v>
      </c>
      <c r="Q9" s="26" t="s">
        <v>10</v>
      </c>
      <c r="R9" s="27"/>
      <c r="S9" s="28">
        <f>SUM(S10:S11)</f>
        <v>1.17</v>
      </c>
      <c r="T9" s="5">
        <f t="shared" ref="T9:AI9" si="2">SUM(T10:T13)</f>
        <v>5641.2719999999999</v>
      </c>
      <c r="U9" s="5">
        <f t="shared" si="2"/>
        <v>7297.9920000000002</v>
      </c>
      <c r="V9" s="5">
        <f t="shared" si="2"/>
        <v>5809.7520000000004</v>
      </c>
      <c r="W9" s="5">
        <f t="shared" si="2"/>
        <v>4700.5919999999996</v>
      </c>
      <c r="X9" s="5">
        <f t="shared" si="2"/>
        <v>7331.688000000001</v>
      </c>
      <c r="Y9" s="5">
        <f t="shared" si="2"/>
        <v>4676.7240000000002</v>
      </c>
      <c r="Z9" s="5">
        <f t="shared" si="2"/>
        <v>5704.4520000000002</v>
      </c>
      <c r="AA9" s="5">
        <f t="shared" si="2"/>
        <v>4923.8279999999995</v>
      </c>
      <c r="AB9" s="5">
        <f t="shared" si="2"/>
        <v>7962.0839999999989</v>
      </c>
      <c r="AC9" s="5">
        <f t="shared" si="2"/>
        <v>4995.4320000000007</v>
      </c>
      <c r="AD9" s="5">
        <f t="shared" si="2"/>
        <v>8857.8360000000011</v>
      </c>
      <c r="AE9" s="5">
        <f t="shared" si="2"/>
        <v>7868.0159999999996</v>
      </c>
      <c r="AF9" s="5">
        <f t="shared" si="2"/>
        <v>7535.2680000000009</v>
      </c>
      <c r="AG9" s="5">
        <f t="shared" si="2"/>
        <v>5757.8040000000001</v>
      </c>
      <c r="AH9" s="5">
        <f t="shared" si="2"/>
        <v>2793.96</v>
      </c>
      <c r="AI9" s="5">
        <f t="shared" si="2"/>
        <v>10329.228000000003</v>
      </c>
      <c r="AJ9" s="26" t="s">
        <v>10</v>
      </c>
      <c r="AK9" s="27"/>
      <c r="AL9" s="28">
        <f>SUM(AL10:AL11)</f>
        <v>0</v>
      </c>
      <c r="AM9" s="5">
        <f t="shared" ref="AM9" si="3">SUM(AM10:AM13)</f>
        <v>0</v>
      </c>
      <c r="AN9" s="26" t="s">
        <v>10</v>
      </c>
      <c r="AO9" s="27"/>
      <c r="AP9" s="28">
        <f>SUM(AP10:AP11)</f>
        <v>1.17</v>
      </c>
      <c r="AQ9" s="5">
        <f t="shared" ref="AQ9" si="4">SUM(AQ10:AQ13)</f>
        <v>9815.3640000000014</v>
      </c>
      <c r="AR9" s="26" t="s">
        <v>10</v>
      </c>
      <c r="AS9" s="27"/>
      <c r="AT9" s="28">
        <f>SUM(AT10:AT13)</f>
        <v>0</v>
      </c>
      <c r="AU9" s="5">
        <f t="shared" ref="AU9" si="5">SUM(AU10:AU13)</f>
        <v>0</v>
      </c>
      <c r="AV9" s="26" t="s">
        <v>10</v>
      </c>
      <c r="AW9" s="27"/>
      <c r="AX9" s="45">
        <v>0</v>
      </c>
      <c r="AY9" s="5">
        <f t="shared" ref="AY9" si="6">SUM(AY10:AY13)</f>
        <v>0</v>
      </c>
    </row>
    <row r="10" spans="1:51" s="1" customFormat="1" ht="12.75" customHeight="1" x14ac:dyDescent="0.2">
      <c r="A10" s="29" t="s">
        <v>18</v>
      </c>
      <c r="B10" s="27" t="s">
        <v>32</v>
      </c>
      <c r="C10" s="27">
        <v>0.99</v>
      </c>
      <c r="D10" s="11">
        <f>$C$10*D35*12</f>
        <v>6721.7039999999997</v>
      </c>
      <c r="E10" s="11">
        <f t="shared" ref="E10:K10" si="7">$C$10*E35*12</f>
        <v>6225.12</v>
      </c>
      <c r="F10" s="11">
        <f t="shared" si="7"/>
        <v>6435.3960000000006</v>
      </c>
      <c r="G10" s="11">
        <f t="shared" si="7"/>
        <v>7282.4400000000005</v>
      </c>
      <c r="H10" s="11">
        <f t="shared" si="7"/>
        <v>8414.6039999999994</v>
      </c>
      <c r="I10" s="11">
        <f t="shared" si="7"/>
        <v>5065.6319999999996</v>
      </c>
      <c r="J10" s="11">
        <f t="shared" si="7"/>
        <v>2907.0360000000001</v>
      </c>
      <c r="K10" s="11">
        <f t="shared" si="7"/>
        <v>4984.848</v>
      </c>
      <c r="L10" s="29" t="s">
        <v>18</v>
      </c>
      <c r="M10" s="27" t="s">
        <v>32</v>
      </c>
      <c r="N10" s="27">
        <v>0</v>
      </c>
      <c r="O10" s="11">
        <f>$N$10*O35*12</f>
        <v>0</v>
      </c>
      <c r="P10" s="11">
        <f>$N$10*P35*12</f>
        <v>0</v>
      </c>
      <c r="Q10" s="31" t="s">
        <v>18</v>
      </c>
      <c r="R10" s="27" t="s">
        <v>54</v>
      </c>
      <c r="S10" s="27">
        <v>0.99</v>
      </c>
      <c r="T10" s="11">
        <f>$S$10*T35*12</f>
        <v>4773.384</v>
      </c>
      <c r="U10" s="11">
        <f t="shared" ref="U10:AI10" si="8">$S$10*U35*12</f>
        <v>6175.2240000000002</v>
      </c>
      <c r="V10" s="11">
        <f t="shared" si="8"/>
        <v>4915.9440000000004</v>
      </c>
      <c r="W10" s="11">
        <f t="shared" si="8"/>
        <v>3977.424</v>
      </c>
      <c r="X10" s="11">
        <f t="shared" si="8"/>
        <v>6203.7360000000008</v>
      </c>
      <c r="Y10" s="11">
        <f t="shared" si="8"/>
        <v>3957.2280000000001</v>
      </c>
      <c r="Z10" s="11">
        <f t="shared" si="8"/>
        <v>4826.8440000000001</v>
      </c>
      <c r="AA10" s="11">
        <f t="shared" si="8"/>
        <v>4166.3159999999998</v>
      </c>
      <c r="AB10" s="11">
        <f t="shared" si="8"/>
        <v>6737.1479999999992</v>
      </c>
      <c r="AC10" s="11">
        <f t="shared" si="8"/>
        <v>4226.9040000000005</v>
      </c>
      <c r="AD10" s="11">
        <f t="shared" si="8"/>
        <v>7495.0920000000006</v>
      </c>
      <c r="AE10" s="11">
        <f t="shared" si="8"/>
        <v>6657.5519999999997</v>
      </c>
      <c r="AF10" s="11">
        <f t="shared" si="8"/>
        <v>6375.996000000001</v>
      </c>
      <c r="AG10" s="11">
        <f t="shared" si="8"/>
        <v>4871.9880000000003</v>
      </c>
      <c r="AH10" s="11">
        <f t="shared" si="8"/>
        <v>2364.12</v>
      </c>
      <c r="AI10" s="11">
        <f t="shared" si="8"/>
        <v>8740.1160000000018</v>
      </c>
      <c r="AJ10" s="31" t="s">
        <v>18</v>
      </c>
      <c r="AK10" s="27" t="s">
        <v>54</v>
      </c>
      <c r="AL10" s="27">
        <v>0</v>
      </c>
      <c r="AM10" s="11">
        <f>$AL$10*AM35*12</f>
        <v>0</v>
      </c>
      <c r="AN10" s="31" t="s">
        <v>18</v>
      </c>
      <c r="AO10" s="27" t="s">
        <v>54</v>
      </c>
      <c r="AP10" s="27">
        <v>0.99</v>
      </c>
      <c r="AQ10" s="11">
        <f>$AP$10*AQ35*12</f>
        <v>8305.3080000000009</v>
      </c>
      <c r="AR10" s="31" t="s">
        <v>18</v>
      </c>
      <c r="AS10" s="27" t="s">
        <v>54</v>
      </c>
      <c r="AT10" s="27">
        <v>0</v>
      </c>
      <c r="AU10" s="11">
        <f>$AT$10*AU35*12</f>
        <v>0</v>
      </c>
      <c r="AV10" s="31" t="s">
        <v>18</v>
      </c>
      <c r="AW10" s="27" t="s">
        <v>32</v>
      </c>
      <c r="AX10" s="46">
        <v>0</v>
      </c>
      <c r="AY10" s="11">
        <f>$AX$10*AY35*12</f>
        <v>0</v>
      </c>
    </row>
    <row r="11" spans="1:51" s="1" customFormat="1" ht="28.5" customHeight="1" x14ac:dyDescent="0.2">
      <c r="A11" s="29" t="s">
        <v>23</v>
      </c>
      <c r="B11" s="27" t="s">
        <v>33</v>
      </c>
      <c r="C11" s="27">
        <v>0.18</v>
      </c>
      <c r="D11" s="11">
        <f>$C$11*D35*12</f>
        <v>1222.1279999999999</v>
      </c>
      <c r="E11" s="11">
        <f t="shared" ref="E11:K11" si="9">$C$11*E35*12</f>
        <v>1131.8399999999999</v>
      </c>
      <c r="F11" s="11">
        <f t="shared" si="9"/>
        <v>1170.0720000000001</v>
      </c>
      <c r="G11" s="11">
        <f t="shared" si="9"/>
        <v>1324.08</v>
      </c>
      <c r="H11" s="11">
        <f t="shared" si="9"/>
        <v>1529.9279999999999</v>
      </c>
      <c r="I11" s="11">
        <f t="shared" si="9"/>
        <v>921.02399999999989</v>
      </c>
      <c r="J11" s="11">
        <f t="shared" si="9"/>
        <v>528.55200000000002</v>
      </c>
      <c r="K11" s="11">
        <f t="shared" si="9"/>
        <v>906.33600000000001</v>
      </c>
      <c r="L11" s="29" t="s">
        <v>23</v>
      </c>
      <c r="M11" s="27" t="s">
        <v>33</v>
      </c>
      <c r="N11" s="27">
        <v>0</v>
      </c>
      <c r="O11" s="11">
        <f>$N$11*O35*12</f>
        <v>0</v>
      </c>
      <c r="P11" s="11">
        <f>$N$11*P35*12</f>
        <v>0</v>
      </c>
      <c r="Q11" s="29" t="s">
        <v>23</v>
      </c>
      <c r="R11" s="27" t="s">
        <v>55</v>
      </c>
      <c r="S11" s="27">
        <v>0.18</v>
      </c>
      <c r="T11" s="11">
        <f>$S$11*T35*12</f>
        <v>867.88799999999992</v>
      </c>
      <c r="U11" s="11">
        <f t="shared" ref="U11:AI11" si="10">$S$11*U35*12</f>
        <v>1122.768</v>
      </c>
      <c r="V11" s="11">
        <f t="shared" si="10"/>
        <v>893.80799999999999</v>
      </c>
      <c r="W11" s="11">
        <f t="shared" si="10"/>
        <v>723.16800000000001</v>
      </c>
      <c r="X11" s="11">
        <f t="shared" si="10"/>
        <v>1127.9520000000002</v>
      </c>
      <c r="Y11" s="11">
        <f t="shared" si="10"/>
        <v>719.49599999999998</v>
      </c>
      <c r="Z11" s="11">
        <f t="shared" si="10"/>
        <v>877.60799999999995</v>
      </c>
      <c r="AA11" s="11">
        <f t="shared" si="10"/>
        <v>757.51199999999994</v>
      </c>
      <c r="AB11" s="11">
        <f t="shared" si="10"/>
        <v>1224.9360000000001</v>
      </c>
      <c r="AC11" s="11">
        <f t="shared" si="10"/>
        <v>768.52800000000002</v>
      </c>
      <c r="AD11" s="11">
        <f t="shared" si="10"/>
        <v>1362.7439999999999</v>
      </c>
      <c r="AE11" s="11">
        <f t="shared" si="10"/>
        <v>1210.4639999999999</v>
      </c>
      <c r="AF11" s="11">
        <f t="shared" si="10"/>
        <v>1159.2720000000002</v>
      </c>
      <c r="AG11" s="11">
        <f t="shared" si="10"/>
        <v>885.81600000000003</v>
      </c>
      <c r="AH11" s="11">
        <f t="shared" si="10"/>
        <v>429.84000000000003</v>
      </c>
      <c r="AI11" s="11">
        <f t="shared" si="10"/>
        <v>1589.1120000000001</v>
      </c>
      <c r="AJ11" s="29" t="s">
        <v>23</v>
      </c>
      <c r="AK11" s="27" t="s">
        <v>55</v>
      </c>
      <c r="AL11" s="27">
        <v>0</v>
      </c>
      <c r="AM11" s="11">
        <f>$AL$11*AM35*12</f>
        <v>0</v>
      </c>
      <c r="AN11" s="29" t="s">
        <v>23</v>
      </c>
      <c r="AO11" s="27" t="s">
        <v>55</v>
      </c>
      <c r="AP11" s="27">
        <v>0.18</v>
      </c>
      <c r="AQ11" s="11">
        <f>$AP$11*AQ35*12</f>
        <v>1510.056</v>
      </c>
      <c r="AR11" s="29" t="s">
        <v>23</v>
      </c>
      <c r="AS11" s="27" t="s">
        <v>55</v>
      </c>
      <c r="AT11" s="27">
        <v>0</v>
      </c>
      <c r="AU11" s="11">
        <f>$AT$11*AU35*12</f>
        <v>0</v>
      </c>
      <c r="AV11" s="29" t="s">
        <v>23</v>
      </c>
      <c r="AW11" s="27" t="s">
        <v>33</v>
      </c>
      <c r="AX11" s="46">
        <v>0</v>
      </c>
      <c r="AY11" s="11">
        <f>$AX$11*AY35*12</f>
        <v>0</v>
      </c>
    </row>
    <row r="12" spans="1:51" s="12" customFormat="1" x14ac:dyDescent="0.2">
      <c r="A12" s="29"/>
      <c r="B12" s="27"/>
      <c r="C12" s="27"/>
      <c r="D12" s="11"/>
      <c r="E12" s="11"/>
      <c r="F12" s="11"/>
      <c r="G12" s="11"/>
      <c r="H12" s="11"/>
      <c r="I12" s="11"/>
      <c r="J12" s="11"/>
      <c r="K12" s="11"/>
      <c r="L12" s="29"/>
      <c r="M12" s="27"/>
      <c r="N12" s="27"/>
      <c r="O12" s="11"/>
      <c r="P12" s="11"/>
      <c r="Q12" s="31"/>
      <c r="R12" s="27"/>
      <c r="S12" s="27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31"/>
      <c r="AK12" s="27"/>
      <c r="AL12" s="27"/>
      <c r="AM12" s="11"/>
      <c r="AN12" s="31"/>
      <c r="AO12" s="27"/>
      <c r="AP12" s="27"/>
      <c r="AQ12" s="11"/>
      <c r="AR12" s="31"/>
      <c r="AS12" s="27"/>
      <c r="AT12" s="27"/>
      <c r="AU12" s="11"/>
      <c r="AV12" s="31"/>
      <c r="AW12" s="27"/>
      <c r="AX12" s="46"/>
      <c r="AY12" s="11"/>
    </row>
    <row r="13" spans="1:51" s="12" customFormat="1" x14ac:dyDescent="0.2">
      <c r="A13" s="29"/>
      <c r="B13" s="27"/>
      <c r="C13" s="27"/>
      <c r="D13" s="11"/>
      <c r="E13" s="11"/>
      <c r="F13" s="11"/>
      <c r="G13" s="11"/>
      <c r="H13" s="11"/>
      <c r="I13" s="11"/>
      <c r="J13" s="11"/>
      <c r="K13" s="11"/>
      <c r="L13" s="29"/>
      <c r="M13" s="27"/>
      <c r="N13" s="27"/>
      <c r="O13" s="11"/>
      <c r="P13" s="11"/>
      <c r="Q13" s="31"/>
      <c r="R13" s="27"/>
      <c r="S13" s="27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31"/>
      <c r="AK13" s="27"/>
      <c r="AL13" s="27"/>
      <c r="AM13" s="11"/>
      <c r="AN13" s="31"/>
      <c r="AO13" s="27"/>
      <c r="AP13" s="27"/>
      <c r="AQ13" s="11"/>
      <c r="AR13" s="31"/>
      <c r="AS13" s="27"/>
      <c r="AT13" s="27"/>
      <c r="AU13" s="11"/>
      <c r="AV13" s="31"/>
      <c r="AW13" s="27"/>
      <c r="AX13" s="46"/>
      <c r="AY13" s="11"/>
    </row>
    <row r="14" spans="1:51" s="12" customFormat="1" ht="37.5" customHeight="1" x14ac:dyDescent="0.2">
      <c r="A14" s="30" t="s">
        <v>9</v>
      </c>
      <c r="B14" s="27"/>
      <c r="C14" s="28">
        <f>SUM(C15:C21)</f>
        <v>3.93</v>
      </c>
      <c r="D14" s="16">
        <f>SUM(D15:D21)</f>
        <v>26683.127999999997</v>
      </c>
      <c r="E14" s="16">
        <f t="shared" ref="E14:K14" si="11">SUM(E15:E21)</f>
        <v>24711.84</v>
      </c>
      <c r="F14" s="16">
        <f t="shared" si="11"/>
        <v>25546.572000000004</v>
      </c>
      <c r="G14" s="16">
        <f t="shared" si="11"/>
        <v>28909.08</v>
      </c>
      <c r="H14" s="16">
        <f t="shared" si="11"/>
        <v>33403.428</v>
      </c>
      <c r="I14" s="16">
        <f t="shared" si="11"/>
        <v>20109.024000000001</v>
      </c>
      <c r="J14" s="16">
        <f t="shared" si="11"/>
        <v>11540.052</v>
      </c>
      <c r="K14" s="16">
        <f t="shared" si="11"/>
        <v>19788.336000000003</v>
      </c>
      <c r="L14" s="30" t="s">
        <v>9</v>
      </c>
      <c r="M14" s="27"/>
      <c r="N14" s="28">
        <f>SUM(N15:N21)</f>
        <v>3.93</v>
      </c>
      <c r="O14" s="16">
        <f>SUM(O15:O21)</f>
        <v>25032.527999999998</v>
      </c>
      <c r="P14" s="16">
        <f>SUM(P15:P21)</f>
        <v>27154.727999999996</v>
      </c>
      <c r="Q14" s="30" t="s">
        <v>9</v>
      </c>
      <c r="R14" s="27"/>
      <c r="S14" s="28">
        <f>SUM(S15:S21)</f>
        <v>3.93</v>
      </c>
      <c r="T14" s="16">
        <f>SUM(T15:T21)</f>
        <v>18948.887999999999</v>
      </c>
      <c r="U14" s="16">
        <f t="shared" ref="U14:AI14" si="12">SUM(U15:U21)</f>
        <v>24513.767999999996</v>
      </c>
      <c r="V14" s="16">
        <f t="shared" si="12"/>
        <v>19514.808000000001</v>
      </c>
      <c r="W14" s="16">
        <f t="shared" si="12"/>
        <v>15789.168000000001</v>
      </c>
      <c r="X14" s="16">
        <f t="shared" si="12"/>
        <v>24626.952000000005</v>
      </c>
      <c r="Y14" s="16">
        <f t="shared" si="12"/>
        <v>15708.996000000003</v>
      </c>
      <c r="Z14" s="16">
        <f t="shared" si="12"/>
        <v>19161.108</v>
      </c>
      <c r="AA14" s="16">
        <f t="shared" si="12"/>
        <v>16539.011999999999</v>
      </c>
      <c r="AB14" s="16">
        <f t="shared" si="12"/>
        <v>26744.436000000002</v>
      </c>
      <c r="AC14" s="16">
        <f t="shared" si="12"/>
        <v>16779.528000000002</v>
      </c>
      <c r="AD14" s="16">
        <f t="shared" si="12"/>
        <v>29753.243999999999</v>
      </c>
      <c r="AE14" s="16">
        <f t="shared" si="12"/>
        <v>26428.464</v>
      </c>
      <c r="AF14" s="16">
        <f t="shared" si="12"/>
        <v>25310.772000000004</v>
      </c>
      <c r="AG14" s="16">
        <f t="shared" si="12"/>
        <v>19340.316000000003</v>
      </c>
      <c r="AH14" s="16">
        <f t="shared" si="12"/>
        <v>9384.84</v>
      </c>
      <c r="AI14" s="16">
        <f t="shared" si="12"/>
        <v>34695.612000000001</v>
      </c>
      <c r="AJ14" s="30" t="s">
        <v>9</v>
      </c>
      <c r="AK14" s="27"/>
      <c r="AL14" s="28">
        <f>SUM(AL15:AL21)</f>
        <v>3.93</v>
      </c>
      <c r="AM14" s="16">
        <f>SUM(AM15:AM21)</f>
        <v>28593.108</v>
      </c>
      <c r="AN14" s="30" t="s">
        <v>9</v>
      </c>
      <c r="AO14" s="27"/>
      <c r="AP14" s="28">
        <f>SUM(AP15:AP21)</f>
        <v>9.08</v>
      </c>
      <c r="AQ14" s="16">
        <f>SUM(AQ15:AQ21)</f>
        <v>76173.936000000002</v>
      </c>
      <c r="AR14" s="30" t="s">
        <v>9</v>
      </c>
      <c r="AS14" s="27"/>
      <c r="AT14" s="28">
        <f>SUM(AT15:AT21)</f>
        <v>9.08</v>
      </c>
      <c r="AU14" s="16">
        <f>SUM(AU15:AU21)</f>
        <v>88617.168000000005</v>
      </c>
      <c r="AV14" s="30" t="s">
        <v>9</v>
      </c>
      <c r="AW14" s="27"/>
      <c r="AX14" s="45">
        <f>SUM(AX15:AX21)</f>
        <v>9.08</v>
      </c>
      <c r="AY14" s="16">
        <f>SUM(AY15:AY21)</f>
        <v>76173.936000000002</v>
      </c>
    </row>
    <row r="15" spans="1:51" s="12" customFormat="1" x14ac:dyDescent="0.2">
      <c r="A15" s="31" t="s">
        <v>24</v>
      </c>
      <c r="B15" s="27" t="s">
        <v>19</v>
      </c>
      <c r="C15" s="27">
        <v>0.21</v>
      </c>
      <c r="D15" s="11">
        <f>$C$15*12*D35</f>
        <v>1425.8159999999998</v>
      </c>
      <c r="E15" s="11">
        <f t="shared" ref="E15:K15" si="13">$C$15*12*E35</f>
        <v>1320.48</v>
      </c>
      <c r="F15" s="11">
        <f t="shared" si="13"/>
        <v>1365.0840000000001</v>
      </c>
      <c r="G15" s="11">
        <f t="shared" si="13"/>
        <v>1544.76</v>
      </c>
      <c r="H15" s="11">
        <f t="shared" si="13"/>
        <v>1784.9159999999999</v>
      </c>
      <c r="I15" s="11">
        <f t="shared" si="13"/>
        <v>1074.528</v>
      </c>
      <c r="J15" s="11">
        <f t="shared" si="13"/>
        <v>616.64400000000001</v>
      </c>
      <c r="K15" s="11">
        <f t="shared" si="13"/>
        <v>1057.3920000000001</v>
      </c>
      <c r="L15" s="31" t="s">
        <v>24</v>
      </c>
      <c r="M15" s="27" t="s">
        <v>19</v>
      </c>
      <c r="N15" s="27">
        <v>0.21</v>
      </c>
      <c r="O15" s="11">
        <f>$N$15*12*O35</f>
        <v>1337.616</v>
      </c>
      <c r="P15" s="11">
        <f>$N$15*12*P35</f>
        <v>1451.0159999999998</v>
      </c>
      <c r="Q15" s="31" t="s">
        <v>56</v>
      </c>
      <c r="R15" s="27" t="s">
        <v>19</v>
      </c>
      <c r="S15" s="27">
        <v>0.21</v>
      </c>
      <c r="T15" s="11">
        <f>$S$15*12*T35</f>
        <v>1012.5360000000001</v>
      </c>
      <c r="U15" s="11">
        <f t="shared" ref="U15:AI15" si="14">$S$15*12*U35</f>
        <v>1309.896</v>
      </c>
      <c r="V15" s="11">
        <f t="shared" si="14"/>
        <v>1042.7760000000001</v>
      </c>
      <c r="W15" s="11">
        <f t="shared" si="14"/>
        <v>843.69600000000003</v>
      </c>
      <c r="X15" s="11">
        <f t="shared" si="14"/>
        <v>1315.9440000000002</v>
      </c>
      <c r="Y15" s="11">
        <f t="shared" si="14"/>
        <v>839.41200000000003</v>
      </c>
      <c r="Z15" s="11">
        <f t="shared" si="14"/>
        <v>1023.8760000000001</v>
      </c>
      <c r="AA15" s="11">
        <f t="shared" si="14"/>
        <v>883.76400000000001</v>
      </c>
      <c r="AB15" s="11">
        <f t="shared" si="14"/>
        <v>1429.0920000000001</v>
      </c>
      <c r="AC15" s="11">
        <f t="shared" si="14"/>
        <v>896.61599999999999</v>
      </c>
      <c r="AD15" s="11">
        <f t="shared" si="14"/>
        <v>1589.8679999999999</v>
      </c>
      <c r="AE15" s="11">
        <f t="shared" si="14"/>
        <v>1412.2079999999999</v>
      </c>
      <c r="AF15" s="11">
        <f t="shared" si="14"/>
        <v>1352.4840000000002</v>
      </c>
      <c r="AG15" s="11">
        <f t="shared" si="14"/>
        <v>1033.452</v>
      </c>
      <c r="AH15" s="11">
        <f t="shared" si="14"/>
        <v>501.48</v>
      </c>
      <c r="AI15" s="11">
        <f t="shared" si="14"/>
        <v>1853.9640000000002</v>
      </c>
      <c r="AJ15" s="31" t="s">
        <v>56</v>
      </c>
      <c r="AK15" s="27" t="s">
        <v>19</v>
      </c>
      <c r="AL15" s="27">
        <v>0.21</v>
      </c>
      <c r="AM15" s="11">
        <f>$AL$15*12*AM35</f>
        <v>1527.876</v>
      </c>
      <c r="AN15" s="31" t="s">
        <v>56</v>
      </c>
      <c r="AO15" s="27" t="s">
        <v>19</v>
      </c>
      <c r="AP15" s="27">
        <v>0.21</v>
      </c>
      <c r="AQ15" s="11">
        <f>$AP$15*12*AQ35</f>
        <v>1761.732</v>
      </c>
      <c r="AR15" s="31" t="s">
        <v>56</v>
      </c>
      <c r="AS15" s="27" t="s">
        <v>19</v>
      </c>
      <c r="AT15" s="27">
        <v>0.21</v>
      </c>
      <c r="AU15" s="11">
        <f>$AT$15*12*AU35</f>
        <v>2049.5160000000001</v>
      </c>
      <c r="AV15" s="31" t="s">
        <v>56</v>
      </c>
      <c r="AW15" s="27" t="s">
        <v>19</v>
      </c>
      <c r="AX15" s="46">
        <v>0.21</v>
      </c>
      <c r="AY15" s="11">
        <f>$AX$15*12*AY35</f>
        <v>1761.732</v>
      </c>
    </row>
    <row r="16" spans="1:51" s="12" customFormat="1" x14ac:dyDescent="0.2">
      <c r="A16" s="31" t="s">
        <v>25</v>
      </c>
      <c r="B16" s="27" t="s">
        <v>8</v>
      </c>
      <c r="C16" s="27">
        <v>0.49</v>
      </c>
      <c r="D16" s="11">
        <f>$C$16*12*D35</f>
        <v>3326.9039999999995</v>
      </c>
      <c r="E16" s="11">
        <f t="shared" ref="E16:K16" si="15">$C$16*12*E35</f>
        <v>3081.12</v>
      </c>
      <c r="F16" s="11">
        <f t="shared" si="15"/>
        <v>3185.1960000000004</v>
      </c>
      <c r="G16" s="11">
        <f t="shared" si="15"/>
        <v>3604.44</v>
      </c>
      <c r="H16" s="11">
        <f t="shared" si="15"/>
        <v>4164.8040000000001</v>
      </c>
      <c r="I16" s="11">
        <f t="shared" si="15"/>
        <v>2507.232</v>
      </c>
      <c r="J16" s="11">
        <f t="shared" si="15"/>
        <v>1438.836</v>
      </c>
      <c r="K16" s="11">
        <f t="shared" si="15"/>
        <v>2467.248</v>
      </c>
      <c r="L16" s="31" t="s">
        <v>25</v>
      </c>
      <c r="M16" s="27" t="s">
        <v>8</v>
      </c>
      <c r="N16" s="27">
        <v>0.49</v>
      </c>
      <c r="O16" s="11">
        <f>$N$16*12*O35</f>
        <v>3121.1039999999998</v>
      </c>
      <c r="P16" s="11">
        <f>$N$16*12*P35</f>
        <v>3385.7039999999997</v>
      </c>
      <c r="Q16" s="31" t="s">
        <v>25</v>
      </c>
      <c r="R16" s="27" t="s">
        <v>8</v>
      </c>
      <c r="S16" s="27">
        <v>0.49</v>
      </c>
      <c r="T16" s="11">
        <f>$S$16*12*T35</f>
        <v>2362.5839999999998</v>
      </c>
      <c r="U16" s="11">
        <f t="shared" ref="U16:AI16" si="16">$S$16*12*U35</f>
        <v>3056.4239999999995</v>
      </c>
      <c r="V16" s="11">
        <f t="shared" si="16"/>
        <v>2433.1440000000002</v>
      </c>
      <c r="W16" s="11">
        <f t="shared" si="16"/>
        <v>1968.624</v>
      </c>
      <c r="X16" s="11">
        <f t="shared" si="16"/>
        <v>3070.5360000000001</v>
      </c>
      <c r="Y16" s="11">
        <f t="shared" si="16"/>
        <v>1958.6280000000002</v>
      </c>
      <c r="Z16" s="11">
        <f t="shared" si="16"/>
        <v>2389.0439999999999</v>
      </c>
      <c r="AA16" s="11">
        <f t="shared" si="16"/>
        <v>2062.116</v>
      </c>
      <c r="AB16" s="11">
        <f t="shared" si="16"/>
        <v>3334.5480000000002</v>
      </c>
      <c r="AC16" s="11">
        <f t="shared" si="16"/>
        <v>2092.1039999999998</v>
      </c>
      <c r="AD16" s="11">
        <f t="shared" si="16"/>
        <v>3709.692</v>
      </c>
      <c r="AE16" s="11">
        <f t="shared" si="16"/>
        <v>3295.1519999999996</v>
      </c>
      <c r="AF16" s="11">
        <f t="shared" si="16"/>
        <v>3155.7960000000003</v>
      </c>
      <c r="AG16" s="11">
        <f t="shared" si="16"/>
        <v>2411.3879999999999</v>
      </c>
      <c r="AH16" s="11">
        <f t="shared" si="16"/>
        <v>1170.1199999999999</v>
      </c>
      <c r="AI16" s="11">
        <f t="shared" si="16"/>
        <v>4325.9160000000002</v>
      </c>
      <c r="AJ16" s="31" t="s">
        <v>25</v>
      </c>
      <c r="AK16" s="27" t="s">
        <v>8</v>
      </c>
      <c r="AL16" s="27">
        <v>0.49</v>
      </c>
      <c r="AM16" s="11">
        <f>$AL$16*12*AM35</f>
        <v>3565.0439999999999</v>
      </c>
      <c r="AN16" s="31" t="s">
        <v>68</v>
      </c>
      <c r="AO16" s="27" t="s">
        <v>8</v>
      </c>
      <c r="AP16" s="27">
        <v>0.75</v>
      </c>
      <c r="AQ16" s="11">
        <f>$AP$16*12*AQ35</f>
        <v>6291.9000000000005</v>
      </c>
      <c r="AR16" s="31" t="s">
        <v>68</v>
      </c>
      <c r="AS16" s="27" t="s">
        <v>8</v>
      </c>
      <c r="AT16" s="27">
        <v>0.75</v>
      </c>
      <c r="AU16" s="11">
        <f>$AT$16*12*AU35</f>
        <v>7319.7</v>
      </c>
      <c r="AV16" s="31" t="s">
        <v>68</v>
      </c>
      <c r="AW16" s="27" t="s">
        <v>8</v>
      </c>
      <c r="AX16" s="46">
        <v>0.75</v>
      </c>
      <c r="AY16" s="11">
        <f>$AX$16*12*AY35</f>
        <v>6291.9000000000005</v>
      </c>
    </row>
    <row r="17" spans="1:58" s="12" customFormat="1" x14ac:dyDescent="0.2">
      <c r="A17" s="31" t="s">
        <v>26</v>
      </c>
      <c r="B17" s="27" t="s">
        <v>20</v>
      </c>
      <c r="C17" s="27">
        <v>0.37</v>
      </c>
      <c r="D17" s="11">
        <f>$C$17*12*D35</f>
        <v>2512.1519999999996</v>
      </c>
      <c r="E17" s="11">
        <f t="shared" ref="E17:K17" si="17">$C$17*12*E35</f>
        <v>2326.56</v>
      </c>
      <c r="F17" s="11">
        <f t="shared" si="17"/>
        <v>2405.1480000000001</v>
      </c>
      <c r="G17" s="11">
        <f t="shared" si="17"/>
        <v>2721.72</v>
      </c>
      <c r="H17" s="11">
        <f t="shared" si="17"/>
        <v>3144.8519999999994</v>
      </c>
      <c r="I17" s="11">
        <f t="shared" si="17"/>
        <v>1893.2159999999997</v>
      </c>
      <c r="J17" s="11">
        <f t="shared" si="17"/>
        <v>1086.4679999999998</v>
      </c>
      <c r="K17" s="11">
        <f t="shared" si="17"/>
        <v>1863.0239999999999</v>
      </c>
      <c r="L17" s="31" t="s">
        <v>26</v>
      </c>
      <c r="M17" s="27" t="s">
        <v>20</v>
      </c>
      <c r="N17" s="27">
        <v>0.37</v>
      </c>
      <c r="O17" s="11">
        <f>$N$17*12*O35</f>
        <v>2356.7519999999995</v>
      </c>
      <c r="P17" s="11">
        <f>$N$17*12*P35</f>
        <v>2556.5519999999997</v>
      </c>
      <c r="Q17" s="31" t="s">
        <v>26</v>
      </c>
      <c r="R17" s="27" t="s">
        <v>20</v>
      </c>
      <c r="S17" s="27">
        <v>0.37</v>
      </c>
      <c r="T17" s="11">
        <f>$S$17*12*T35</f>
        <v>1783.992</v>
      </c>
      <c r="U17" s="11">
        <f t="shared" ref="U17:AI17" si="18">$S$17*12*U35</f>
        <v>2307.9119999999994</v>
      </c>
      <c r="V17" s="11">
        <f t="shared" si="18"/>
        <v>1837.2719999999999</v>
      </c>
      <c r="W17" s="11">
        <f t="shared" si="18"/>
        <v>1486.5119999999999</v>
      </c>
      <c r="X17" s="11">
        <f t="shared" si="18"/>
        <v>2318.5679999999998</v>
      </c>
      <c r="Y17" s="11">
        <f t="shared" si="18"/>
        <v>1478.9639999999999</v>
      </c>
      <c r="Z17" s="11">
        <f t="shared" si="18"/>
        <v>1803.9719999999998</v>
      </c>
      <c r="AA17" s="11">
        <f t="shared" si="18"/>
        <v>1557.1079999999997</v>
      </c>
      <c r="AB17" s="11">
        <f t="shared" si="18"/>
        <v>2517.924</v>
      </c>
      <c r="AC17" s="11">
        <f t="shared" si="18"/>
        <v>1579.752</v>
      </c>
      <c r="AD17" s="11">
        <f t="shared" si="18"/>
        <v>2801.1959999999995</v>
      </c>
      <c r="AE17" s="11">
        <f t="shared" si="18"/>
        <v>2488.1759999999995</v>
      </c>
      <c r="AF17" s="11">
        <f t="shared" si="18"/>
        <v>2382.9479999999999</v>
      </c>
      <c r="AG17" s="11">
        <f t="shared" si="18"/>
        <v>1820.8439999999998</v>
      </c>
      <c r="AH17" s="11">
        <f t="shared" si="18"/>
        <v>883.56</v>
      </c>
      <c r="AI17" s="11">
        <f t="shared" si="18"/>
        <v>3266.5079999999998</v>
      </c>
      <c r="AJ17" s="31" t="s">
        <v>26</v>
      </c>
      <c r="AK17" s="27" t="s">
        <v>20</v>
      </c>
      <c r="AL17" s="27">
        <v>0.37</v>
      </c>
      <c r="AM17" s="11">
        <f>$AL$17*12*AM35</f>
        <v>2691.9719999999993</v>
      </c>
      <c r="AN17" s="31" t="s">
        <v>26</v>
      </c>
      <c r="AO17" s="27" t="s">
        <v>20</v>
      </c>
      <c r="AP17" s="27">
        <v>0.37</v>
      </c>
      <c r="AQ17" s="11">
        <f>$AP$17*12*AQ35</f>
        <v>3104.0039999999999</v>
      </c>
      <c r="AR17" s="31" t="s">
        <v>26</v>
      </c>
      <c r="AS17" s="27" t="s">
        <v>20</v>
      </c>
      <c r="AT17" s="27">
        <v>0.37</v>
      </c>
      <c r="AU17" s="11">
        <f>$AT$17*12*AU35</f>
        <v>3611.0519999999992</v>
      </c>
      <c r="AV17" s="31" t="s">
        <v>26</v>
      </c>
      <c r="AW17" s="27" t="s">
        <v>20</v>
      </c>
      <c r="AX17" s="46">
        <v>0.37</v>
      </c>
      <c r="AY17" s="11">
        <f>$AX$17*12*AY35</f>
        <v>3104.0039999999999</v>
      </c>
    </row>
    <row r="18" spans="1:58" s="12" customFormat="1" ht="57.75" customHeight="1" x14ac:dyDescent="0.2">
      <c r="A18" s="32" t="s">
        <v>27</v>
      </c>
      <c r="B18" s="33" t="s">
        <v>7</v>
      </c>
      <c r="C18" s="27">
        <v>0.3</v>
      </c>
      <c r="D18" s="11">
        <f>$C$18*12*D35</f>
        <v>2036.8799999999997</v>
      </c>
      <c r="E18" s="11">
        <f t="shared" ref="E18:K18" si="19">$C$18*12*E35</f>
        <v>1886.3999999999999</v>
      </c>
      <c r="F18" s="11">
        <f t="shared" si="19"/>
        <v>1950.12</v>
      </c>
      <c r="G18" s="11">
        <f t="shared" si="19"/>
        <v>2206.7999999999997</v>
      </c>
      <c r="H18" s="11">
        <f t="shared" si="19"/>
        <v>2549.8799999999997</v>
      </c>
      <c r="I18" s="11">
        <f t="shared" si="19"/>
        <v>1535.0399999999997</v>
      </c>
      <c r="J18" s="11">
        <f t="shared" si="19"/>
        <v>880.91999999999985</v>
      </c>
      <c r="K18" s="11">
        <f t="shared" si="19"/>
        <v>1510.56</v>
      </c>
      <c r="L18" s="32" t="s">
        <v>27</v>
      </c>
      <c r="M18" s="33" t="s">
        <v>7</v>
      </c>
      <c r="N18" s="27">
        <v>0.3</v>
      </c>
      <c r="O18" s="11">
        <f>$N$18*12*O35</f>
        <v>1910.8799999999997</v>
      </c>
      <c r="P18" s="11">
        <f>$N$18*12*P35</f>
        <v>2072.8799999999997</v>
      </c>
      <c r="Q18" s="32" t="s">
        <v>27</v>
      </c>
      <c r="R18" s="33" t="s">
        <v>7</v>
      </c>
      <c r="S18" s="27">
        <v>0.3</v>
      </c>
      <c r="T18" s="11">
        <f>$S$18*12*T35</f>
        <v>1446.4799999999998</v>
      </c>
      <c r="U18" s="11">
        <f t="shared" ref="U18:AI18" si="20">$S$18*12*U35</f>
        <v>1871.2799999999997</v>
      </c>
      <c r="V18" s="11">
        <f t="shared" si="20"/>
        <v>1489.6799999999998</v>
      </c>
      <c r="W18" s="11">
        <f t="shared" si="20"/>
        <v>1205.28</v>
      </c>
      <c r="X18" s="11">
        <f t="shared" si="20"/>
        <v>1879.92</v>
      </c>
      <c r="Y18" s="11">
        <f t="shared" si="20"/>
        <v>1199.1599999999999</v>
      </c>
      <c r="Z18" s="11">
        <f t="shared" si="20"/>
        <v>1462.6799999999998</v>
      </c>
      <c r="AA18" s="11">
        <f t="shared" si="20"/>
        <v>1262.5199999999998</v>
      </c>
      <c r="AB18" s="11">
        <f t="shared" si="20"/>
        <v>2041.56</v>
      </c>
      <c r="AC18" s="11">
        <f t="shared" si="20"/>
        <v>1280.8799999999999</v>
      </c>
      <c r="AD18" s="11">
        <f t="shared" si="20"/>
        <v>2271.2399999999998</v>
      </c>
      <c r="AE18" s="11">
        <f t="shared" si="20"/>
        <v>2017.4399999999998</v>
      </c>
      <c r="AF18" s="11">
        <f t="shared" si="20"/>
        <v>1932.12</v>
      </c>
      <c r="AG18" s="11">
        <f t="shared" si="20"/>
        <v>1476.36</v>
      </c>
      <c r="AH18" s="11">
        <f t="shared" si="20"/>
        <v>716.4</v>
      </c>
      <c r="AI18" s="11">
        <f t="shared" si="20"/>
        <v>2648.52</v>
      </c>
      <c r="AJ18" s="32" t="s">
        <v>27</v>
      </c>
      <c r="AK18" s="33" t="s">
        <v>7</v>
      </c>
      <c r="AL18" s="27">
        <v>0.3</v>
      </c>
      <c r="AM18" s="11">
        <f>$AL$18*12*AM35</f>
        <v>2182.6799999999998</v>
      </c>
      <c r="AN18" s="32" t="s">
        <v>27</v>
      </c>
      <c r="AO18" s="33" t="s">
        <v>7</v>
      </c>
      <c r="AP18" s="27">
        <v>0.3</v>
      </c>
      <c r="AQ18" s="11">
        <f>$AP$18*12*AQ35</f>
        <v>2516.7599999999998</v>
      </c>
      <c r="AR18" s="32" t="s">
        <v>27</v>
      </c>
      <c r="AS18" s="33" t="s">
        <v>7</v>
      </c>
      <c r="AT18" s="27">
        <v>0.3</v>
      </c>
      <c r="AU18" s="11">
        <f>$AT$18*12*AU35</f>
        <v>2927.8799999999997</v>
      </c>
      <c r="AV18" s="32" t="s">
        <v>27</v>
      </c>
      <c r="AW18" s="33" t="s">
        <v>7</v>
      </c>
      <c r="AX18" s="46">
        <v>0.3</v>
      </c>
      <c r="AY18" s="11">
        <f>$AX$18*12*AY35</f>
        <v>2516.7599999999998</v>
      </c>
    </row>
    <row r="19" spans="1:58" s="12" customFormat="1" ht="38.25" customHeight="1" x14ac:dyDescent="0.2">
      <c r="A19" s="29" t="s">
        <v>28</v>
      </c>
      <c r="B19" s="27" t="s">
        <v>33</v>
      </c>
      <c r="C19" s="27">
        <v>7.0000000000000007E-2</v>
      </c>
      <c r="D19" s="11">
        <f>$C$19*12*D35</f>
        <v>475.27199999999999</v>
      </c>
      <c r="E19" s="11">
        <f t="shared" ref="E19:K19" si="21">$C$19*12*E35</f>
        <v>440.16</v>
      </c>
      <c r="F19" s="11">
        <f t="shared" si="21"/>
        <v>455.02800000000008</v>
      </c>
      <c r="G19" s="11">
        <f t="shared" si="21"/>
        <v>514.92000000000007</v>
      </c>
      <c r="H19" s="11">
        <f t="shared" si="21"/>
        <v>594.97199999999998</v>
      </c>
      <c r="I19" s="11">
        <f t="shared" si="21"/>
        <v>358.17599999999999</v>
      </c>
      <c r="J19" s="11">
        <f t="shared" si="21"/>
        <v>205.548</v>
      </c>
      <c r="K19" s="11">
        <f t="shared" si="21"/>
        <v>352.46400000000006</v>
      </c>
      <c r="L19" s="29" t="s">
        <v>28</v>
      </c>
      <c r="M19" s="27" t="s">
        <v>33</v>
      </c>
      <c r="N19" s="27">
        <v>7.0000000000000007E-2</v>
      </c>
      <c r="O19" s="11">
        <f>$N$19*12*O35</f>
        <v>445.87200000000001</v>
      </c>
      <c r="P19" s="11">
        <f>$N$19*12*P35</f>
        <v>483.67200000000003</v>
      </c>
      <c r="Q19" s="29" t="s">
        <v>28</v>
      </c>
      <c r="R19" s="27" t="s">
        <v>57</v>
      </c>
      <c r="S19" s="27">
        <v>7.0000000000000007E-2</v>
      </c>
      <c r="T19" s="11">
        <f>$S$19*12*T35</f>
        <v>337.51200000000006</v>
      </c>
      <c r="U19" s="11">
        <f t="shared" ref="U19:AI19" si="22">$S$19*12*U35</f>
        <v>436.63200000000001</v>
      </c>
      <c r="V19" s="11">
        <f t="shared" si="22"/>
        <v>347.59200000000004</v>
      </c>
      <c r="W19" s="11">
        <f t="shared" si="22"/>
        <v>281.23200000000003</v>
      </c>
      <c r="X19" s="11">
        <f t="shared" si="22"/>
        <v>438.64800000000008</v>
      </c>
      <c r="Y19" s="11">
        <f t="shared" si="22"/>
        <v>279.80400000000003</v>
      </c>
      <c r="Z19" s="11">
        <f t="shared" si="22"/>
        <v>341.29200000000003</v>
      </c>
      <c r="AA19" s="11">
        <f t="shared" si="22"/>
        <v>294.58800000000002</v>
      </c>
      <c r="AB19" s="11">
        <f t="shared" si="22"/>
        <v>476.36400000000009</v>
      </c>
      <c r="AC19" s="11">
        <f t="shared" si="22"/>
        <v>298.87200000000001</v>
      </c>
      <c r="AD19" s="11">
        <f t="shared" si="22"/>
        <v>529.95600000000002</v>
      </c>
      <c r="AE19" s="11">
        <f t="shared" si="22"/>
        <v>470.73600000000005</v>
      </c>
      <c r="AF19" s="11">
        <f t="shared" si="22"/>
        <v>450.82800000000009</v>
      </c>
      <c r="AG19" s="11">
        <f t="shared" si="22"/>
        <v>344.48400000000004</v>
      </c>
      <c r="AH19" s="11">
        <f t="shared" si="22"/>
        <v>167.16000000000003</v>
      </c>
      <c r="AI19" s="11">
        <f t="shared" si="22"/>
        <v>617.98800000000006</v>
      </c>
      <c r="AJ19" s="29" t="s">
        <v>28</v>
      </c>
      <c r="AK19" s="27" t="s">
        <v>57</v>
      </c>
      <c r="AL19" s="27">
        <v>7.0000000000000007E-2</v>
      </c>
      <c r="AM19" s="11">
        <f>$AL$19*12*AM35</f>
        <v>509.29200000000003</v>
      </c>
      <c r="AN19" s="29" t="s">
        <v>28</v>
      </c>
      <c r="AO19" s="27" t="s">
        <v>57</v>
      </c>
      <c r="AP19" s="27">
        <v>7.0000000000000007E-2</v>
      </c>
      <c r="AQ19" s="11">
        <f>$AL$19*12*AQ35</f>
        <v>587.24400000000003</v>
      </c>
      <c r="AR19" s="29" t="s">
        <v>28</v>
      </c>
      <c r="AS19" s="27" t="s">
        <v>57</v>
      </c>
      <c r="AT19" s="27">
        <v>7.0000000000000007E-2</v>
      </c>
      <c r="AU19" s="11">
        <f>$AT$19*12*AU35</f>
        <v>683.17200000000003</v>
      </c>
      <c r="AV19" s="29" t="s">
        <v>28</v>
      </c>
      <c r="AW19" s="27" t="s">
        <v>57</v>
      </c>
      <c r="AX19" s="46">
        <v>7.0000000000000007E-2</v>
      </c>
      <c r="AY19" s="11">
        <f>$AX$19*12*AY35</f>
        <v>587.24400000000003</v>
      </c>
    </row>
    <row r="20" spans="1:58" s="12" customFormat="1" x14ac:dyDescent="0.2">
      <c r="A20" s="31" t="s">
        <v>29</v>
      </c>
      <c r="B20" s="33" t="s">
        <v>34</v>
      </c>
      <c r="C20" s="27">
        <v>2.4900000000000002</v>
      </c>
      <c r="D20" s="11">
        <f>$C$20*12*D35</f>
        <v>16906.103999999999</v>
      </c>
      <c r="E20" s="11">
        <f t="shared" ref="E20:K20" si="23">$C$20*12*E35</f>
        <v>15657.12</v>
      </c>
      <c r="F20" s="11">
        <f t="shared" si="23"/>
        <v>16185.996000000003</v>
      </c>
      <c r="G20" s="11">
        <f t="shared" si="23"/>
        <v>18316.440000000002</v>
      </c>
      <c r="H20" s="11">
        <f t="shared" si="23"/>
        <v>21164.004000000001</v>
      </c>
      <c r="I20" s="11">
        <f t="shared" si="23"/>
        <v>12740.832</v>
      </c>
      <c r="J20" s="11">
        <f t="shared" si="23"/>
        <v>7311.6360000000004</v>
      </c>
      <c r="K20" s="11">
        <f t="shared" si="23"/>
        <v>12537.648000000001</v>
      </c>
      <c r="L20" s="31" t="s">
        <v>29</v>
      </c>
      <c r="M20" s="33" t="s">
        <v>34</v>
      </c>
      <c r="N20" s="27">
        <v>2.4900000000000002</v>
      </c>
      <c r="O20" s="11">
        <f>$N$20*12*O35</f>
        <v>15860.304</v>
      </c>
      <c r="P20" s="11">
        <f>$N$20*12*P35</f>
        <v>17204.903999999999</v>
      </c>
      <c r="Q20" s="31" t="s">
        <v>29</v>
      </c>
      <c r="R20" s="33" t="s">
        <v>58</v>
      </c>
      <c r="S20" s="27">
        <v>2.4900000000000002</v>
      </c>
      <c r="T20" s="11">
        <f>$S$20*12*T35</f>
        <v>12005.784000000001</v>
      </c>
      <c r="U20" s="11">
        <f t="shared" ref="U20:AI20" si="24">$S$20*12*U35</f>
        <v>15531.624</v>
      </c>
      <c r="V20" s="11">
        <f t="shared" si="24"/>
        <v>12364.344000000001</v>
      </c>
      <c r="W20" s="11">
        <f t="shared" si="24"/>
        <v>10003.824000000001</v>
      </c>
      <c r="X20" s="11">
        <f t="shared" si="24"/>
        <v>15603.336000000003</v>
      </c>
      <c r="Y20" s="11">
        <f t="shared" si="24"/>
        <v>9953.0280000000021</v>
      </c>
      <c r="Z20" s="11">
        <f t="shared" si="24"/>
        <v>12140.244000000001</v>
      </c>
      <c r="AA20" s="11">
        <f t="shared" si="24"/>
        <v>10478.916000000001</v>
      </c>
      <c r="AB20" s="11">
        <f t="shared" si="24"/>
        <v>16944.948</v>
      </c>
      <c r="AC20" s="11">
        <f t="shared" si="24"/>
        <v>10631.304000000002</v>
      </c>
      <c r="AD20" s="11">
        <f t="shared" si="24"/>
        <v>18851.292000000001</v>
      </c>
      <c r="AE20" s="11">
        <f t="shared" si="24"/>
        <v>16744.752</v>
      </c>
      <c r="AF20" s="11">
        <f t="shared" si="24"/>
        <v>16036.596000000003</v>
      </c>
      <c r="AG20" s="11">
        <f t="shared" si="24"/>
        <v>12253.788000000002</v>
      </c>
      <c r="AH20" s="11">
        <f t="shared" si="24"/>
        <v>5946.1200000000008</v>
      </c>
      <c r="AI20" s="11">
        <f t="shared" si="24"/>
        <v>21982.716000000004</v>
      </c>
      <c r="AJ20" s="31" t="s">
        <v>29</v>
      </c>
      <c r="AK20" s="33" t="s">
        <v>58</v>
      </c>
      <c r="AL20" s="27">
        <v>2.4900000000000002</v>
      </c>
      <c r="AM20" s="11">
        <f>$AL$20*12*AM35</f>
        <v>18116.243999999999</v>
      </c>
      <c r="AN20" s="31" t="s">
        <v>29</v>
      </c>
      <c r="AO20" s="33" t="s">
        <v>69</v>
      </c>
      <c r="AP20" s="27">
        <v>3.34</v>
      </c>
      <c r="AQ20" s="11">
        <f>$AP$20*12*AQ35</f>
        <v>28019.928</v>
      </c>
      <c r="AR20" s="31" t="s">
        <v>29</v>
      </c>
      <c r="AS20" s="33" t="s">
        <v>69</v>
      </c>
      <c r="AT20" s="27">
        <v>3.34</v>
      </c>
      <c r="AU20" s="11">
        <f>$AT$20*12*AU35</f>
        <v>32597.063999999998</v>
      </c>
      <c r="AV20" s="31" t="s">
        <v>29</v>
      </c>
      <c r="AW20" s="33" t="s">
        <v>69</v>
      </c>
      <c r="AX20" s="46">
        <v>3.34</v>
      </c>
      <c r="AY20" s="11">
        <f>$AX$20*12*AY35</f>
        <v>28019.928</v>
      </c>
    </row>
    <row r="21" spans="1:58" s="12" customFormat="1" ht="27.75" customHeight="1" x14ac:dyDescent="0.2">
      <c r="A21" s="31"/>
      <c r="B21" s="27"/>
      <c r="C21" s="27"/>
      <c r="D21" s="11"/>
      <c r="E21" s="11"/>
      <c r="F21" s="11"/>
      <c r="G21" s="11"/>
      <c r="H21" s="11"/>
      <c r="I21" s="11"/>
      <c r="J21" s="11"/>
      <c r="K21" s="11"/>
      <c r="L21" s="31"/>
      <c r="M21" s="27"/>
      <c r="N21" s="27"/>
      <c r="O21" s="11"/>
      <c r="P21" s="11"/>
      <c r="Q21" s="31"/>
      <c r="R21" s="27"/>
      <c r="S21" s="27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31"/>
      <c r="AK21" s="27"/>
      <c r="AL21" s="27"/>
      <c r="AM21" s="11"/>
      <c r="AN21" s="31" t="s">
        <v>70</v>
      </c>
      <c r="AO21" s="27" t="s">
        <v>1</v>
      </c>
      <c r="AP21" s="27">
        <v>4.04</v>
      </c>
      <c r="AQ21" s="11">
        <f>$AP$21*12*AQ35</f>
        <v>33892.368000000002</v>
      </c>
      <c r="AR21" s="31" t="s">
        <v>70</v>
      </c>
      <c r="AS21" s="27" t="s">
        <v>1</v>
      </c>
      <c r="AT21" s="27">
        <v>4.04</v>
      </c>
      <c r="AU21" s="11">
        <f>$AT$21*12*AU35</f>
        <v>39428.784</v>
      </c>
      <c r="AV21" s="31" t="s">
        <v>70</v>
      </c>
      <c r="AW21" s="27" t="s">
        <v>1</v>
      </c>
      <c r="AX21" s="46">
        <v>4.04</v>
      </c>
      <c r="AY21" s="11">
        <f>$AX$21*12*AY35</f>
        <v>33892.368000000002</v>
      </c>
    </row>
    <row r="22" spans="1:58" s="12" customFormat="1" ht="12.75" customHeight="1" x14ac:dyDescent="0.2">
      <c r="A22" s="30" t="s">
        <v>6</v>
      </c>
      <c r="B22" s="27"/>
      <c r="C22" s="34">
        <f>SUM(C23:C25)</f>
        <v>2.4399999999999995</v>
      </c>
      <c r="D22" s="17">
        <f>SUM(D23:D25)</f>
        <v>16566.623999999996</v>
      </c>
      <c r="E22" s="17">
        <f t="shared" ref="E22:K22" si="25">SUM(E23:E25)</f>
        <v>15342.719999999998</v>
      </c>
      <c r="F22" s="17">
        <f t="shared" si="25"/>
        <v>15860.976000000001</v>
      </c>
      <c r="G22" s="17">
        <f t="shared" si="25"/>
        <v>17948.64</v>
      </c>
      <c r="H22" s="17">
        <f t="shared" si="25"/>
        <v>20739.023999999998</v>
      </c>
      <c r="I22" s="17">
        <f t="shared" si="25"/>
        <v>12484.991999999998</v>
      </c>
      <c r="J22" s="17">
        <f t="shared" si="25"/>
        <v>7164.8159999999989</v>
      </c>
      <c r="K22" s="17">
        <f t="shared" si="25"/>
        <v>12285.887999999999</v>
      </c>
      <c r="L22" s="30" t="s">
        <v>6</v>
      </c>
      <c r="M22" s="27"/>
      <c r="N22" s="34">
        <f>SUM(N23:N25)</f>
        <v>2.4399999999999995</v>
      </c>
      <c r="O22" s="17">
        <f>SUM(O23:O25)</f>
        <v>15541.823999999997</v>
      </c>
      <c r="P22" s="17">
        <f>SUM(P23:P25)</f>
        <v>16859.423999999995</v>
      </c>
      <c r="Q22" s="30" t="s">
        <v>6</v>
      </c>
      <c r="R22" s="27"/>
      <c r="S22" s="34">
        <f>SUM(S23:S25)</f>
        <v>4.4799999999999995</v>
      </c>
      <c r="T22" s="17">
        <f>SUM(T23:T25)</f>
        <v>21600.767999999996</v>
      </c>
      <c r="U22" s="17">
        <f t="shared" ref="U22:AI22" si="26">SUM(U23:U25)</f>
        <v>27944.447999999997</v>
      </c>
      <c r="V22" s="17">
        <f t="shared" si="26"/>
        <v>22245.887999999999</v>
      </c>
      <c r="W22" s="17">
        <f t="shared" si="26"/>
        <v>17998.847999999998</v>
      </c>
      <c r="X22" s="17">
        <f t="shared" si="26"/>
        <v>28073.472000000002</v>
      </c>
      <c r="Y22" s="17">
        <f t="shared" si="26"/>
        <v>17907.455999999998</v>
      </c>
      <c r="Z22" s="17">
        <f t="shared" si="26"/>
        <v>21842.688000000002</v>
      </c>
      <c r="AA22" s="17">
        <f t="shared" si="26"/>
        <v>18853.631999999998</v>
      </c>
      <c r="AB22" s="17">
        <f t="shared" si="26"/>
        <v>30487.296000000002</v>
      </c>
      <c r="AC22" s="17">
        <f t="shared" si="26"/>
        <v>19127.807999999997</v>
      </c>
      <c r="AD22" s="17">
        <f t="shared" si="26"/>
        <v>33917.183999999994</v>
      </c>
      <c r="AE22" s="17">
        <f t="shared" si="26"/>
        <v>30127.103999999999</v>
      </c>
      <c r="AF22" s="17">
        <f t="shared" si="26"/>
        <v>28852.991999999998</v>
      </c>
      <c r="AG22" s="17">
        <f t="shared" si="26"/>
        <v>22046.975999999999</v>
      </c>
      <c r="AH22" s="17">
        <f t="shared" si="26"/>
        <v>10698.239999999998</v>
      </c>
      <c r="AI22" s="17">
        <f t="shared" si="26"/>
        <v>39551.232000000004</v>
      </c>
      <c r="AJ22" s="30" t="s">
        <v>6</v>
      </c>
      <c r="AK22" s="27"/>
      <c r="AL22" s="34">
        <f>SUM(AL23:AL25)</f>
        <v>3.84</v>
      </c>
      <c r="AM22" s="17">
        <f>SUM(AM23:AM25)</f>
        <v>27938.303999999996</v>
      </c>
      <c r="AN22" s="30" t="s">
        <v>6</v>
      </c>
      <c r="AO22" s="27"/>
      <c r="AP22" s="34">
        <f>SUM(AP23:AP25)</f>
        <v>3.2199999999999998</v>
      </c>
      <c r="AQ22" s="17">
        <f>SUM(AQ23:AQ25)</f>
        <v>27013.224000000002</v>
      </c>
      <c r="AR22" s="30" t="s">
        <v>6</v>
      </c>
      <c r="AS22" s="27"/>
      <c r="AT22" s="34">
        <f>SUM(AT23:AT25)</f>
        <v>3.2</v>
      </c>
      <c r="AU22" s="17">
        <f>SUM(AU23:AU25)</f>
        <v>31230.720000000001</v>
      </c>
      <c r="AV22" s="30" t="s">
        <v>6</v>
      </c>
      <c r="AW22" s="27"/>
      <c r="AX22" s="45">
        <f>SUM(AX23:AX25)</f>
        <v>2.34</v>
      </c>
      <c r="AY22" s="17">
        <f>SUM(AY23:AY25)</f>
        <v>19630.727999999999</v>
      </c>
    </row>
    <row r="23" spans="1:58" s="12" customFormat="1" ht="39.75" customHeight="1" x14ac:dyDescent="0.2">
      <c r="A23" s="29" t="s">
        <v>40</v>
      </c>
      <c r="B23" s="27" t="s">
        <v>1</v>
      </c>
      <c r="C23" s="27">
        <v>1.1299999999999999</v>
      </c>
      <c r="D23" s="11">
        <f>$C$23*D35*12</f>
        <v>7672.2479999999996</v>
      </c>
      <c r="E23" s="11">
        <f t="shared" ref="E23:K23" si="27">$C$23*E35*12</f>
        <v>7105.4399999999987</v>
      </c>
      <c r="F23" s="11">
        <f t="shared" si="27"/>
        <v>7345.4519999999993</v>
      </c>
      <c r="G23" s="11">
        <f t="shared" si="27"/>
        <v>8312.2799999999988</v>
      </c>
      <c r="H23" s="11">
        <f t="shared" si="27"/>
        <v>9604.5479999999989</v>
      </c>
      <c r="I23" s="11">
        <f t="shared" si="27"/>
        <v>5781.9839999999995</v>
      </c>
      <c r="J23" s="11">
        <f t="shared" si="27"/>
        <v>3318.1319999999996</v>
      </c>
      <c r="K23" s="11">
        <f t="shared" si="27"/>
        <v>5689.7759999999998</v>
      </c>
      <c r="L23" s="29" t="s">
        <v>40</v>
      </c>
      <c r="M23" s="27" t="s">
        <v>1</v>
      </c>
      <c r="N23" s="27">
        <v>1.1299999999999999</v>
      </c>
      <c r="O23" s="11">
        <f>$N$23*O35*12</f>
        <v>7197.6479999999983</v>
      </c>
      <c r="P23" s="11">
        <f>$N$23*P35*12</f>
        <v>7807.8479999999981</v>
      </c>
      <c r="Q23" s="29" t="s">
        <v>40</v>
      </c>
      <c r="R23" s="27" t="s">
        <v>1</v>
      </c>
      <c r="S23" s="27">
        <v>1.1299999999999999</v>
      </c>
      <c r="T23" s="11">
        <f>$S$23*T35*12</f>
        <v>5448.4079999999994</v>
      </c>
      <c r="U23" s="11">
        <f t="shared" ref="U23:AI23" si="28">$S$23*U35*12</f>
        <v>7048.4879999999994</v>
      </c>
      <c r="V23" s="11">
        <f t="shared" si="28"/>
        <v>5611.1279999999997</v>
      </c>
      <c r="W23" s="11">
        <f t="shared" si="28"/>
        <v>4539.887999999999</v>
      </c>
      <c r="X23" s="11">
        <f t="shared" si="28"/>
        <v>7081.0320000000002</v>
      </c>
      <c r="Y23" s="11">
        <f t="shared" si="28"/>
        <v>4516.8359999999993</v>
      </c>
      <c r="Z23" s="11">
        <f t="shared" si="28"/>
        <v>5509.4279999999999</v>
      </c>
      <c r="AA23" s="11">
        <f t="shared" si="28"/>
        <v>4755.4919999999993</v>
      </c>
      <c r="AB23" s="11">
        <f t="shared" si="28"/>
        <v>7689.8760000000002</v>
      </c>
      <c r="AC23" s="11">
        <f t="shared" si="28"/>
        <v>4824.6479999999992</v>
      </c>
      <c r="AD23" s="11">
        <f t="shared" si="28"/>
        <v>8555.003999999999</v>
      </c>
      <c r="AE23" s="11">
        <f t="shared" si="28"/>
        <v>7599.0239999999994</v>
      </c>
      <c r="AF23" s="11">
        <f t="shared" si="28"/>
        <v>7277.652</v>
      </c>
      <c r="AG23" s="11">
        <f t="shared" si="28"/>
        <v>5560.9559999999992</v>
      </c>
      <c r="AH23" s="11">
        <f t="shared" si="28"/>
        <v>2698.4399999999996</v>
      </c>
      <c r="AI23" s="11">
        <f t="shared" si="28"/>
        <v>9976.0920000000006</v>
      </c>
      <c r="AJ23" s="29" t="s">
        <v>40</v>
      </c>
      <c r="AK23" s="27" t="s">
        <v>1</v>
      </c>
      <c r="AL23" s="27">
        <v>1.1299999999999999</v>
      </c>
      <c r="AM23" s="11">
        <f>$AL$23*AM35*12</f>
        <v>8221.4279999999999</v>
      </c>
      <c r="AN23" s="29" t="s">
        <v>40</v>
      </c>
      <c r="AO23" s="27" t="s">
        <v>1</v>
      </c>
      <c r="AP23" s="27">
        <v>1.1100000000000001</v>
      </c>
      <c r="AQ23" s="11">
        <f>$AP$23*AQ35*12</f>
        <v>9312.0120000000006</v>
      </c>
      <c r="AR23" s="29" t="s">
        <v>40</v>
      </c>
      <c r="AS23" s="27" t="s">
        <v>1</v>
      </c>
      <c r="AT23" s="27">
        <v>1.1100000000000001</v>
      </c>
      <c r="AU23" s="11">
        <f>$AT$23*AU35*12</f>
        <v>10833.156000000001</v>
      </c>
      <c r="AV23" s="43" t="s">
        <v>40</v>
      </c>
      <c r="AW23" s="27" t="s">
        <v>1</v>
      </c>
      <c r="AX23" s="46">
        <v>1.1299999999999999</v>
      </c>
      <c r="AY23" s="11">
        <f>$AX$23*AY35*12</f>
        <v>9479.7959999999985</v>
      </c>
    </row>
    <row r="24" spans="1:58" s="12" customFormat="1" ht="59.25" customHeight="1" x14ac:dyDescent="0.2">
      <c r="A24" s="29" t="s">
        <v>41</v>
      </c>
      <c r="B24" s="33" t="s">
        <v>5</v>
      </c>
      <c r="C24" s="27">
        <v>0.16</v>
      </c>
      <c r="D24" s="11">
        <f>$C$24*D35*12</f>
        <v>1086.3359999999998</v>
      </c>
      <c r="E24" s="11">
        <f t="shared" ref="E24:K24" si="29">$C$24*E35*12</f>
        <v>1006.08</v>
      </c>
      <c r="F24" s="11">
        <f t="shared" si="29"/>
        <v>1040.0640000000001</v>
      </c>
      <c r="G24" s="11">
        <f t="shared" si="29"/>
        <v>1176.96</v>
      </c>
      <c r="H24" s="11">
        <f t="shared" si="29"/>
        <v>1359.9359999999999</v>
      </c>
      <c r="I24" s="11">
        <f t="shared" si="29"/>
        <v>818.6880000000001</v>
      </c>
      <c r="J24" s="11">
        <f t="shared" si="29"/>
        <v>469.82400000000001</v>
      </c>
      <c r="K24" s="11">
        <f t="shared" si="29"/>
        <v>805.63200000000006</v>
      </c>
      <c r="L24" s="29" t="s">
        <v>41</v>
      </c>
      <c r="M24" s="33" t="s">
        <v>5</v>
      </c>
      <c r="N24" s="27">
        <v>0.16</v>
      </c>
      <c r="O24" s="11">
        <f>$N$24*O35*12</f>
        <v>1019.136</v>
      </c>
      <c r="P24" s="11">
        <f>$N$24*P35*12</f>
        <v>1105.5360000000001</v>
      </c>
      <c r="Q24" s="29" t="s">
        <v>41</v>
      </c>
      <c r="R24" s="33" t="s">
        <v>5</v>
      </c>
      <c r="S24" s="27">
        <v>0.16</v>
      </c>
      <c r="T24" s="11">
        <f>$S$24*T35*12</f>
        <v>771.4559999999999</v>
      </c>
      <c r="U24" s="11">
        <f t="shared" ref="U24:AI24" si="30">$S$24*U35*12</f>
        <v>998.01599999999985</v>
      </c>
      <c r="V24" s="11">
        <f t="shared" si="30"/>
        <v>794.49599999999998</v>
      </c>
      <c r="W24" s="11">
        <f t="shared" si="30"/>
        <v>642.81600000000003</v>
      </c>
      <c r="X24" s="11">
        <f t="shared" si="30"/>
        <v>1002.624</v>
      </c>
      <c r="Y24" s="11">
        <f t="shared" si="30"/>
        <v>639.55200000000013</v>
      </c>
      <c r="Z24" s="11">
        <f t="shared" si="30"/>
        <v>780.09600000000012</v>
      </c>
      <c r="AA24" s="11">
        <f t="shared" si="30"/>
        <v>673.34400000000005</v>
      </c>
      <c r="AB24" s="11">
        <f t="shared" si="30"/>
        <v>1088.8320000000001</v>
      </c>
      <c r="AC24" s="11">
        <f t="shared" si="30"/>
        <v>683.13600000000008</v>
      </c>
      <c r="AD24" s="11">
        <f t="shared" si="30"/>
        <v>1211.328</v>
      </c>
      <c r="AE24" s="11">
        <f t="shared" si="30"/>
        <v>1075.9680000000001</v>
      </c>
      <c r="AF24" s="11">
        <f t="shared" si="30"/>
        <v>1030.4640000000002</v>
      </c>
      <c r="AG24" s="11">
        <f t="shared" si="30"/>
        <v>787.39200000000005</v>
      </c>
      <c r="AH24" s="11">
        <f t="shared" si="30"/>
        <v>382.08</v>
      </c>
      <c r="AI24" s="11">
        <f t="shared" si="30"/>
        <v>1412.5440000000001</v>
      </c>
      <c r="AJ24" s="29" t="s">
        <v>41</v>
      </c>
      <c r="AK24" s="33" t="s">
        <v>5</v>
      </c>
      <c r="AL24" s="27">
        <v>0.16</v>
      </c>
      <c r="AM24" s="11">
        <f>$AL$24*AM35*12</f>
        <v>1164.096</v>
      </c>
      <c r="AN24" s="29" t="s">
        <v>41</v>
      </c>
      <c r="AO24" s="33" t="s">
        <v>5</v>
      </c>
      <c r="AP24" s="27">
        <v>0.16</v>
      </c>
      <c r="AQ24" s="11">
        <f>$AP$24*AQ35*12</f>
        <v>1342.2720000000002</v>
      </c>
      <c r="AR24" s="29" t="s">
        <v>41</v>
      </c>
      <c r="AS24" s="33" t="s">
        <v>5</v>
      </c>
      <c r="AT24" s="27">
        <v>0.16</v>
      </c>
      <c r="AU24" s="11">
        <f>$AT$24*AU35*12</f>
        <v>1561.5359999999998</v>
      </c>
      <c r="AV24" s="43" t="s">
        <v>41</v>
      </c>
      <c r="AW24" s="33" t="s">
        <v>5</v>
      </c>
      <c r="AX24" s="46">
        <v>0.16</v>
      </c>
      <c r="AY24" s="11">
        <f>$AX$24*AY35*12</f>
        <v>1342.2720000000002</v>
      </c>
    </row>
    <row r="25" spans="1:58" s="12" customFormat="1" ht="73.5" customHeight="1" x14ac:dyDescent="0.2">
      <c r="A25" s="29" t="s">
        <v>42</v>
      </c>
      <c r="B25" s="27" t="s">
        <v>4</v>
      </c>
      <c r="C25" s="27">
        <v>1.1499999999999999</v>
      </c>
      <c r="D25" s="23">
        <f>$C$25*D35*12</f>
        <v>7808.0399999999981</v>
      </c>
      <c r="E25" s="23">
        <f t="shared" ref="E25:K25" si="31">$C$25*E35*12</f>
        <v>7231.1999999999989</v>
      </c>
      <c r="F25" s="23">
        <f t="shared" si="31"/>
        <v>7475.4600000000009</v>
      </c>
      <c r="G25" s="23">
        <f t="shared" si="31"/>
        <v>8459.4</v>
      </c>
      <c r="H25" s="23">
        <f t="shared" si="31"/>
        <v>9774.5399999999972</v>
      </c>
      <c r="I25" s="23">
        <f t="shared" si="31"/>
        <v>5884.32</v>
      </c>
      <c r="J25" s="23">
        <f t="shared" si="31"/>
        <v>3376.8599999999997</v>
      </c>
      <c r="K25" s="23">
        <f t="shared" si="31"/>
        <v>5790.48</v>
      </c>
      <c r="L25" s="29" t="s">
        <v>42</v>
      </c>
      <c r="M25" s="27" t="s">
        <v>4</v>
      </c>
      <c r="N25" s="27">
        <v>1.1499999999999999</v>
      </c>
      <c r="O25" s="23">
        <f>$N$25*O35*12</f>
        <v>7325.0399999999981</v>
      </c>
      <c r="P25" s="23">
        <f>$N$25*P35*12</f>
        <v>7946.0399999999981</v>
      </c>
      <c r="Q25" s="29" t="s">
        <v>59</v>
      </c>
      <c r="R25" s="27" t="s">
        <v>4</v>
      </c>
      <c r="S25" s="27">
        <v>3.19</v>
      </c>
      <c r="T25" s="23">
        <f>$S$25*T35*12</f>
        <v>15380.903999999999</v>
      </c>
      <c r="U25" s="23">
        <f t="shared" ref="U25:AI25" si="32">$S$25*U35*12</f>
        <v>19897.943999999996</v>
      </c>
      <c r="V25" s="23">
        <f t="shared" si="32"/>
        <v>15840.263999999999</v>
      </c>
      <c r="W25" s="23">
        <f t="shared" si="32"/>
        <v>12816.144</v>
      </c>
      <c r="X25" s="23">
        <f t="shared" si="32"/>
        <v>19989.816000000003</v>
      </c>
      <c r="Y25" s="23">
        <f t="shared" si="32"/>
        <v>12751.067999999999</v>
      </c>
      <c r="Z25" s="23">
        <f t="shared" si="32"/>
        <v>15553.164000000001</v>
      </c>
      <c r="AA25" s="23">
        <f t="shared" si="32"/>
        <v>13424.795999999998</v>
      </c>
      <c r="AB25" s="23">
        <f t="shared" si="32"/>
        <v>21708.588</v>
      </c>
      <c r="AC25" s="23">
        <f t="shared" si="32"/>
        <v>13620.023999999999</v>
      </c>
      <c r="AD25" s="23">
        <f t="shared" si="32"/>
        <v>24150.851999999999</v>
      </c>
      <c r="AE25" s="23">
        <f t="shared" si="32"/>
        <v>21452.112000000001</v>
      </c>
      <c r="AF25" s="23">
        <f t="shared" si="32"/>
        <v>20544.876</v>
      </c>
      <c r="AG25" s="23">
        <f t="shared" si="32"/>
        <v>15698.628000000001</v>
      </c>
      <c r="AH25" s="23">
        <f t="shared" si="32"/>
        <v>7617.7199999999993</v>
      </c>
      <c r="AI25" s="23">
        <f t="shared" si="32"/>
        <v>28162.596000000005</v>
      </c>
      <c r="AJ25" s="29" t="s">
        <v>59</v>
      </c>
      <c r="AK25" s="27" t="s">
        <v>4</v>
      </c>
      <c r="AL25" s="27">
        <v>2.5499999999999998</v>
      </c>
      <c r="AM25" s="23">
        <f>$AL$25*AM35*12</f>
        <v>18552.78</v>
      </c>
      <c r="AN25" s="29" t="s">
        <v>71</v>
      </c>
      <c r="AO25" s="27" t="s">
        <v>4</v>
      </c>
      <c r="AP25" s="27">
        <v>1.95</v>
      </c>
      <c r="AQ25" s="23">
        <f>$AP$25*AQ35*12</f>
        <v>16358.940000000002</v>
      </c>
      <c r="AR25" s="29" t="s">
        <v>71</v>
      </c>
      <c r="AS25" s="27" t="s">
        <v>4</v>
      </c>
      <c r="AT25" s="27">
        <v>1.93</v>
      </c>
      <c r="AU25" s="23">
        <f>$AT$25*AU35*12</f>
        <v>18836.027999999998</v>
      </c>
      <c r="AV25" s="43" t="s">
        <v>81</v>
      </c>
      <c r="AW25" s="27" t="s">
        <v>4</v>
      </c>
      <c r="AX25" s="46">
        <v>1.05</v>
      </c>
      <c r="AY25" s="23">
        <f>$AX$25*AY35*12</f>
        <v>8808.66</v>
      </c>
    </row>
    <row r="26" spans="1:58" s="12" customFormat="1" ht="36" customHeight="1" x14ac:dyDescent="0.2">
      <c r="A26" s="26" t="s">
        <v>3</v>
      </c>
      <c r="B26" s="27"/>
      <c r="C26" s="34">
        <f>SUM(C27:C31)</f>
        <v>10.84</v>
      </c>
      <c r="D26" s="17">
        <f>SUM(D27:D31)</f>
        <v>73599.263999999996</v>
      </c>
      <c r="E26" s="17">
        <f t="shared" ref="E26:K26" si="33">SUM(E27:E31)</f>
        <v>68161.919999999998</v>
      </c>
      <c r="F26" s="17">
        <f t="shared" si="33"/>
        <v>70464.33600000001</v>
      </c>
      <c r="G26" s="17">
        <f t="shared" si="33"/>
        <v>79739.039999999994</v>
      </c>
      <c r="H26" s="17">
        <f t="shared" si="33"/>
        <v>92135.664000000004</v>
      </c>
      <c r="I26" s="17">
        <f t="shared" si="33"/>
        <v>55466.112000000008</v>
      </c>
      <c r="J26" s="17">
        <f t="shared" si="33"/>
        <v>31830.575999999997</v>
      </c>
      <c r="K26" s="17">
        <f t="shared" si="33"/>
        <v>54581.568000000007</v>
      </c>
      <c r="L26" s="26" t="s">
        <v>3</v>
      </c>
      <c r="M26" s="27"/>
      <c r="N26" s="34">
        <f>SUM(N27:N31)</f>
        <v>6.69</v>
      </c>
      <c r="O26" s="17">
        <f>SUM(O27:O31)</f>
        <v>42612.623999999996</v>
      </c>
      <c r="P26" s="17">
        <f>SUM(P27:P31)</f>
        <v>46225.224000000002</v>
      </c>
      <c r="Q26" s="26" t="s">
        <v>3</v>
      </c>
      <c r="R26" s="27"/>
      <c r="S26" s="34">
        <f>SUM(S27:S31)</f>
        <v>7.53</v>
      </c>
      <c r="T26" s="17">
        <f>SUM(T27:T31)</f>
        <v>36306.648000000001</v>
      </c>
      <c r="U26" s="17">
        <f t="shared" ref="U26:AI26" si="34">SUM(U27:U31)</f>
        <v>46969.127999999997</v>
      </c>
      <c r="V26" s="17">
        <f t="shared" si="34"/>
        <v>37390.968000000008</v>
      </c>
      <c r="W26" s="17">
        <f t="shared" si="34"/>
        <v>30252.527999999998</v>
      </c>
      <c r="X26" s="17">
        <f t="shared" si="34"/>
        <v>47185.992000000013</v>
      </c>
      <c r="Y26" s="17">
        <f t="shared" si="34"/>
        <v>30098.916000000005</v>
      </c>
      <c r="Z26" s="17">
        <f t="shared" si="34"/>
        <v>36713.267999999996</v>
      </c>
      <c r="AA26" s="17">
        <f t="shared" si="34"/>
        <v>31689.252</v>
      </c>
      <c r="AB26" s="17">
        <f t="shared" si="34"/>
        <v>51243.15600000001</v>
      </c>
      <c r="AC26" s="17">
        <f t="shared" si="34"/>
        <v>32150.088000000003</v>
      </c>
      <c r="AD26" s="17">
        <f t="shared" si="34"/>
        <v>57008.123999999996</v>
      </c>
      <c r="AE26" s="17">
        <f t="shared" si="34"/>
        <v>50637.743999999999</v>
      </c>
      <c r="AF26" s="17">
        <f t="shared" si="34"/>
        <v>48496.212000000007</v>
      </c>
      <c r="AG26" s="17">
        <f t="shared" si="34"/>
        <v>37056.635999999999</v>
      </c>
      <c r="AH26" s="17">
        <f t="shared" si="34"/>
        <v>17981.640000000003</v>
      </c>
      <c r="AI26" s="17">
        <f t="shared" si="34"/>
        <v>66477.852000000014</v>
      </c>
      <c r="AJ26" s="26" t="s">
        <v>3</v>
      </c>
      <c r="AK26" s="27"/>
      <c r="AL26" s="34">
        <f>SUM(AL27:AL31)</f>
        <v>4.66</v>
      </c>
      <c r="AM26" s="17">
        <f>SUM(AM27:AM31)</f>
        <v>33904.295999999995</v>
      </c>
      <c r="AN26" s="26" t="s">
        <v>3</v>
      </c>
      <c r="AO26" s="27"/>
      <c r="AP26" s="34">
        <f>SUM(AP27:AP31)</f>
        <v>6.08</v>
      </c>
      <c r="AQ26" s="17">
        <f>SUM(AQ27:AQ31)</f>
        <v>51006.336000000003</v>
      </c>
      <c r="AR26" s="26" t="s">
        <v>3</v>
      </c>
      <c r="AS26" s="27"/>
      <c r="AT26" s="34">
        <f>SUM(AT27:AT31)</f>
        <v>4.03</v>
      </c>
      <c r="AU26" s="17">
        <f>SUM(AU27:AU31)</f>
        <v>39331.187999999995</v>
      </c>
      <c r="AV26" s="26" t="s">
        <v>3</v>
      </c>
      <c r="AW26" s="27"/>
      <c r="AX26" s="45">
        <f>SUM(AX27:AX31)</f>
        <v>5.76</v>
      </c>
      <c r="AY26" s="17">
        <f>SUM(AY27:AY31)</f>
        <v>48321.792000000001</v>
      </c>
    </row>
    <row r="27" spans="1:58" s="12" customFormat="1" ht="101.25" customHeight="1" x14ac:dyDescent="0.2">
      <c r="A27" s="29" t="s">
        <v>43</v>
      </c>
      <c r="B27" s="33" t="s">
        <v>21</v>
      </c>
      <c r="C27" s="27">
        <v>6.45</v>
      </c>
      <c r="D27" s="11">
        <f>$C$27*12*D35</f>
        <v>43792.92</v>
      </c>
      <c r="E27" s="11">
        <f t="shared" ref="E27:K27" si="35">$C$27*12*E35</f>
        <v>40557.600000000006</v>
      </c>
      <c r="F27" s="11">
        <f t="shared" si="35"/>
        <v>41927.580000000009</v>
      </c>
      <c r="G27" s="11">
        <f t="shared" si="35"/>
        <v>47446.200000000004</v>
      </c>
      <c r="H27" s="11">
        <f t="shared" si="35"/>
        <v>54822.42</v>
      </c>
      <c r="I27" s="11">
        <f t="shared" si="35"/>
        <v>33003.360000000001</v>
      </c>
      <c r="J27" s="11">
        <f t="shared" si="35"/>
        <v>18939.78</v>
      </c>
      <c r="K27" s="11">
        <f t="shared" si="35"/>
        <v>32477.040000000005</v>
      </c>
      <c r="L27" s="29" t="s">
        <v>43</v>
      </c>
      <c r="M27" s="33" t="s">
        <v>21</v>
      </c>
      <c r="N27" s="27">
        <v>4.6500000000000004</v>
      </c>
      <c r="O27" s="11">
        <f>$N$27*12*O35</f>
        <v>29618.639999999999</v>
      </c>
      <c r="P27" s="11">
        <f>$N$27*12*P35</f>
        <v>32129.64</v>
      </c>
      <c r="Q27" s="29" t="s">
        <v>60</v>
      </c>
      <c r="R27" s="33" t="s">
        <v>61</v>
      </c>
      <c r="S27" s="27">
        <v>3.15</v>
      </c>
      <c r="T27" s="11">
        <f>$S$27*12*T35</f>
        <v>15188.039999999999</v>
      </c>
      <c r="U27" s="11">
        <f t="shared" ref="U27:AI27" si="36">$S$27*12*U35</f>
        <v>19648.439999999995</v>
      </c>
      <c r="V27" s="11">
        <f t="shared" si="36"/>
        <v>15641.64</v>
      </c>
      <c r="W27" s="11">
        <f t="shared" si="36"/>
        <v>12655.439999999999</v>
      </c>
      <c r="X27" s="11">
        <f t="shared" si="36"/>
        <v>19739.16</v>
      </c>
      <c r="Y27" s="11">
        <f t="shared" si="36"/>
        <v>12591.18</v>
      </c>
      <c r="Z27" s="11">
        <f t="shared" si="36"/>
        <v>15358.14</v>
      </c>
      <c r="AA27" s="11">
        <f t="shared" si="36"/>
        <v>13256.46</v>
      </c>
      <c r="AB27" s="11">
        <f t="shared" si="36"/>
        <v>21436.38</v>
      </c>
      <c r="AC27" s="11">
        <f t="shared" si="36"/>
        <v>13449.24</v>
      </c>
      <c r="AD27" s="11">
        <f t="shared" si="36"/>
        <v>23848.019999999997</v>
      </c>
      <c r="AE27" s="11">
        <f t="shared" si="36"/>
        <v>21183.119999999999</v>
      </c>
      <c r="AF27" s="11">
        <f t="shared" si="36"/>
        <v>20287.259999999998</v>
      </c>
      <c r="AG27" s="11">
        <f t="shared" si="36"/>
        <v>15501.779999999999</v>
      </c>
      <c r="AH27" s="11">
        <f t="shared" si="36"/>
        <v>7522.2</v>
      </c>
      <c r="AI27" s="11">
        <f t="shared" si="36"/>
        <v>27809.46</v>
      </c>
      <c r="AJ27" s="29" t="s">
        <v>60</v>
      </c>
      <c r="AK27" s="33" t="s">
        <v>61</v>
      </c>
      <c r="AL27" s="27">
        <v>2.63</v>
      </c>
      <c r="AM27" s="11">
        <f>$AL$27*12*AM35</f>
        <v>19134.827999999998</v>
      </c>
      <c r="AN27" s="29" t="s">
        <v>72</v>
      </c>
      <c r="AO27" s="33" t="s">
        <v>73</v>
      </c>
      <c r="AP27" s="27">
        <v>1.81</v>
      </c>
      <c r="AQ27" s="11">
        <f>$AP$27*12*AQ35</f>
        <v>15184.451999999999</v>
      </c>
      <c r="AR27" s="29" t="s">
        <v>72</v>
      </c>
      <c r="AS27" s="33" t="s">
        <v>73</v>
      </c>
      <c r="AT27" s="27">
        <v>1.81</v>
      </c>
      <c r="AU27" s="11">
        <f>$AT$27*12*AU35</f>
        <v>17664.875999999997</v>
      </c>
      <c r="AV27" s="43" t="s">
        <v>82</v>
      </c>
      <c r="AW27" s="33" t="s">
        <v>83</v>
      </c>
      <c r="AX27" s="46">
        <v>3.65</v>
      </c>
      <c r="AY27" s="11">
        <f>$AX$27*12*AY35</f>
        <v>30620.579999999998</v>
      </c>
    </row>
    <row r="28" spans="1:58" s="12" customFormat="1" ht="51" customHeight="1" x14ac:dyDescent="0.2">
      <c r="A28" s="31" t="s">
        <v>44</v>
      </c>
      <c r="B28" s="33" t="s">
        <v>2</v>
      </c>
      <c r="C28" s="27">
        <v>1.37</v>
      </c>
      <c r="D28" s="11">
        <f>$C$28*12*D35</f>
        <v>9301.7520000000004</v>
      </c>
      <c r="E28" s="11">
        <f t="shared" ref="E28:K28" si="37">$C$28*12*E35</f>
        <v>8614.5600000000013</v>
      </c>
      <c r="F28" s="11">
        <f t="shared" si="37"/>
        <v>8905.5480000000007</v>
      </c>
      <c r="G28" s="11">
        <f t="shared" si="37"/>
        <v>10077.720000000001</v>
      </c>
      <c r="H28" s="11">
        <f t="shared" si="37"/>
        <v>11644.451999999999</v>
      </c>
      <c r="I28" s="11">
        <f t="shared" si="37"/>
        <v>7010.0160000000005</v>
      </c>
      <c r="J28" s="11">
        <f t="shared" si="37"/>
        <v>4022.8679999999999</v>
      </c>
      <c r="K28" s="11">
        <f t="shared" si="37"/>
        <v>6898.2240000000011</v>
      </c>
      <c r="L28" s="31" t="s">
        <v>44</v>
      </c>
      <c r="M28" s="33" t="s">
        <v>2</v>
      </c>
      <c r="N28" s="27">
        <v>1.37</v>
      </c>
      <c r="O28" s="11">
        <f>$N$28*12*O35</f>
        <v>8726.3520000000008</v>
      </c>
      <c r="P28" s="11">
        <f>$N$28*12*P35</f>
        <v>9466.152</v>
      </c>
      <c r="Q28" s="31" t="s">
        <v>44</v>
      </c>
      <c r="R28" s="33" t="s">
        <v>62</v>
      </c>
      <c r="S28" s="27">
        <v>1.34</v>
      </c>
      <c r="T28" s="11">
        <f>$S$28*12*T35</f>
        <v>6460.9440000000013</v>
      </c>
      <c r="U28" s="11">
        <f t="shared" ref="U28:AI28" si="38">$S$28*12*U35</f>
        <v>8358.384</v>
      </c>
      <c r="V28" s="11">
        <f t="shared" si="38"/>
        <v>6653.9040000000014</v>
      </c>
      <c r="W28" s="11">
        <f t="shared" si="38"/>
        <v>5383.5840000000007</v>
      </c>
      <c r="X28" s="11">
        <f t="shared" si="38"/>
        <v>8396.9760000000024</v>
      </c>
      <c r="Y28" s="11">
        <f t="shared" si="38"/>
        <v>5356.2480000000014</v>
      </c>
      <c r="Z28" s="11">
        <f t="shared" si="38"/>
        <v>6533.304000000001</v>
      </c>
      <c r="AA28" s="11">
        <f t="shared" si="38"/>
        <v>5639.2560000000003</v>
      </c>
      <c r="AB28" s="11">
        <f t="shared" si="38"/>
        <v>9118.9680000000008</v>
      </c>
      <c r="AC28" s="11">
        <f t="shared" si="38"/>
        <v>5721.264000000001</v>
      </c>
      <c r="AD28" s="11">
        <f t="shared" si="38"/>
        <v>10144.872000000001</v>
      </c>
      <c r="AE28" s="11">
        <f t="shared" si="38"/>
        <v>9011.232</v>
      </c>
      <c r="AF28" s="11">
        <f t="shared" si="38"/>
        <v>8630.1360000000022</v>
      </c>
      <c r="AG28" s="11">
        <f t="shared" si="38"/>
        <v>6594.4080000000013</v>
      </c>
      <c r="AH28" s="11">
        <f t="shared" si="38"/>
        <v>3199.9200000000005</v>
      </c>
      <c r="AI28" s="11">
        <f t="shared" si="38"/>
        <v>11830.056000000002</v>
      </c>
      <c r="AJ28" s="31" t="s">
        <v>44</v>
      </c>
      <c r="AK28" s="33" t="s">
        <v>62</v>
      </c>
      <c r="AL28" s="27">
        <v>1.34</v>
      </c>
      <c r="AM28" s="11">
        <f>$AL$28*12*AM35</f>
        <v>9749.3040000000001</v>
      </c>
      <c r="AN28" s="31" t="s">
        <v>74</v>
      </c>
      <c r="AO28" s="33" t="s">
        <v>75</v>
      </c>
      <c r="AP28" s="27">
        <v>1.48</v>
      </c>
      <c r="AQ28" s="11">
        <f>$AP$28*12*AQ35</f>
        <v>12416.016</v>
      </c>
      <c r="AR28" s="31" t="s">
        <v>74</v>
      </c>
      <c r="AS28" s="33" t="s">
        <v>75</v>
      </c>
      <c r="AT28" s="27">
        <v>1.48</v>
      </c>
      <c r="AU28" s="11">
        <f>$AT$28*12*AU35</f>
        <v>14444.207999999997</v>
      </c>
      <c r="AV28" s="41" t="s">
        <v>74</v>
      </c>
      <c r="AW28" s="33" t="s">
        <v>84</v>
      </c>
      <c r="AX28" s="46">
        <v>1.37</v>
      </c>
      <c r="AY28" s="11">
        <f>$AX$28*12*AY35</f>
        <v>11493.204000000002</v>
      </c>
    </row>
    <row r="29" spans="1:58" s="12" customFormat="1" ht="24.75" customHeight="1" x14ac:dyDescent="0.2">
      <c r="A29" s="31" t="s">
        <v>45</v>
      </c>
      <c r="B29" s="33" t="s">
        <v>22</v>
      </c>
      <c r="C29" s="27">
        <v>2.35</v>
      </c>
      <c r="D29" s="25">
        <f>$C$29*12*D35</f>
        <v>15955.56</v>
      </c>
      <c r="E29" s="25">
        <f t="shared" ref="E29:K29" si="39">$C$29*12*E35</f>
        <v>14776.800000000001</v>
      </c>
      <c r="F29" s="25">
        <f t="shared" si="39"/>
        <v>15275.940000000002</v>
      </c>
      <c r="G29" s="25">
        <f t="shared" si="39"/>
        <v>17286.600000000002</v>
      </c>
      <c r="H29" s="25">
        <f t="shared" si="39"/>
        <v>19974.060000000001</v>
      </c>
      <c r="I29" s="25">
        <f t="shared" si="39"/>
        <v>12024.480000000001</v>
      </c>
      <c r="J29" s="25">
        <f t="shared" si="39"/>
        <v>6900.54</v>
      </c>
      <c r="K29" s="25">
        <f t="shared" si="39"/>
        <v>11832.720000000001</v>
      </c>
      <c r="L29" s="31" t="s">
        <v>45</v>
      </c>
      <c r="M29" s="33" t="s">
        <v>22</v>
      </c>
      <c r="N29" s="27">
        <v>0</v>
      </c>
      <c r="O29" s="25">
        <f>$N$29*12*O35</f>
        <v>0</v>
      </c>
      <c r="P29" s="25">
        <f>$N$29*12*P35</f>
        <v>0</v>
      </c>
      <c r="Q29" s="31" t="s">
        <v>45</v>
      </c>
      <c r="R29" s="33" t="s">
        <v>22</v>
      </c>
      <c r="S29" s="27">
        <v>2.35</v>
      </c>
      <c r="T29" s="25">
        <f>$S$29*12*T35</f>
        <v>11330.760000000002</v>
      </c>
      <c r="U29" s="25">
        <f t="shared" ref="U29:AI29" si="40">$S$29*12*U35</f>
        <v>14658.36</v>
      </c>
      <c r="V29" s="25">
        <f t="shared" si="40"/>
        <v>11669.160000000002</v>
      </c>
      <c r="W29" s="25">
        <f t="shared" si="40"/>
        <v>9441.36</v>
      </c>
      <c r="X29" s="25">
        <f t="shared" si="40"/>
        <v>14726.040000000003</v>
      </c>
      <c r="Y29" s="25">
        <f t="shared" si="40"/>
        <v>9393.4200000000019</v>
      </c>
      <c r="Z29" s="25">
        <f t="shared" si="40"/>
        <v>11457.660000000002</v>
      </c>
      <c r="AA29" s="25">
        <f t="shared" si="40"/>
        <v>9889.74</v>
      </c>
      <c r="AB29" s="25">
        <f t="shared" si="40"/>
        <v>15992.220000000003</v>
      </c>
      <c r="AC29" s="25">
        <f t="shared" si="40"/>
        <v>10033.560000000001</v>
      </c>
      <c r="AD29" s="25">
        <f t="shared" si="40"/>
        <v>17791.38</v>
      </c>
      <c r="AE29" s="25">
        <f t="shared" si="40"/>
        <v>15803.28</v>
      </c>
      <c r="AF29" s="25">
        <f t="shared" si="40"/>
        <v>15134.940000000002</v>
      </c>
      <c r="AG29" s="25">
        <f t="shared" si="40"/>
        <v>11564.820000000002</v>
      </c>
      <c r="AH29" s="25">
        <f t="shared" si="40"/>
        <v>5611.8</v>
      </c>
      <c r="AI29" s="25">
        <f t="shared" si="40"/>
        <v>20746.740000000002</v>
      </c>
      <c r="AJ29" s="31" t="s">
        <v>45</v>
      </c>
      <c r="AK29" s="33" t="s">
        <v>22</v>
      </c>
      <c r="AL29" s="27">
        <v>0</v>
      </c>
      <c r="AM29" s="25">
        <f>$AL$29*12*AM35</f>
        <v>0</v>
      </c>
      <c r="AN29" s="31" t="s">
        <v>76</v>
      </c>
      <c r="AO29" s="33" t="s">
        <v>22</v>
      </c>
      <c r="AP29" s="27">
        <v>2.0499999999999998</v>
      </c>
      <c r="AQ29" s="25">
        <f>$AP$29*12*AQ35</f>
        <v>17197.86</v>
      </c>
      <c r="AR29" s="31" t="s">
        <v>76</v>
      </c>
      <c r="AS29" s="33" t="s">
        <v>22</v>
      </c>
      <c r="AT29" s="27">
        <v>0</v>
      </c>
      <c r="AU29" s="25">
        <f>$AT$29*12*AU35</f>
        <v>0</v>
      </c>
      <c r="AV29" s="41" t="s">
        <v>76</v>
      </c>
      <c r="AW29" s="33" t="s">
        <v>22</v>
      </c>
      <c r="AX29" s="46">
        <v>0</v>
      </c>
      <c r="AY29" s="25">
        <f>$AX$29*12*AY35</f>
        <v>0</v>
      </c>
    </row>
    <row r="30" spans="1:58" s="12" customFormat="1" ht="39.75" customHeight="1" x14ac:dyDescent="0.2">
      <c r="A30" s="31" t="s">
        <v>46</v>
      </c>
      <c r="B30" s="27" t="s">
        <v>1</v>
      </c>
      <c r="C30" s="27">
        <v>0.34</v>
      </c>
      <c r="D30" s="11">
        <f>$C$30*12*D35</f>
        <v>2308.4639999999999</v>
      </c>
      <c r="E30" s="11">
        <f t="shared" ref="E30:K30" si="41">$C$30*12*E35</f>
        <v>2137.92</v>
      </c>
      <c r="F30" s="11">
        <f t="shared" si="41"/>
        <v>2210.1360000000004</v>
      </c>
      <c r="G30" s="11">
        <f t="shared" si="41"/>
        <v>2501.04</v>
      </c>
      <c r="H30" s="11">
        <f t="shared" si="41"/>
        <v>2889.864</v>
      </c>
      <c r="I30" s="11">
        <f t="shared" si="41"/>
        <v>1739.712</v>
      </c>
      <c r="J30" s="11">
        <f t="shared" si="41"/>
        <v>998.37599999999998</v>
      </c>
      <c r="K30" s="11">
        <f t="shared" si="41"/>
        <v>1711.9680000000001</v>
      </c>
      <c r="L30" s="31" t="s">
        <v>46</v>
      </c>
      <c r="M30" s="27" t="s">
        <v>1</v>
      </c>
      <c r="N30" s="27">
        <v>0.34</v>
      </c>
      <c r="O30" s="11">
        <f>$N$30*12*O35</f>
        <v>2165.6639999999998</v>
      </c>
      <c r="P30" s="11">
        <f>$N$30*12*P35</f>
        <v>2349.2639999999997</v>
      </c>
      <c r="Q30" s="31" t="s">
        <v>46</v>
      </c>
      <c r="R30" s="27" t="s">
        <v>1</v>
      </c>
      <c r="S30" s="27">
        <v>0.36</v>
      </c>
      <c r="T30" s="11">
        <f>$S$30*12*T35</f>
        <v>1735.7760000000001</v>
      </c>
      <c r="U30" s="11">
        <f t="shared" ref="U30:AI30" si="42">$S$30*12*U35</f>
        <v>2245.5360000000001</v>
      </c>
      <c r="V30" s="11">
        <f t="shared" si="42"/>
        <v>1787.6160000000002</v>
      </c>
      <c r="W30" s="11">
        <f t="shared" si="42"/>
        <v>1446.3360000000002</v>
      </c>
      <c r="X30" s="11">
        <f t="shared" si="42"/>
        <v>2255.9040000000005</v>
      </c>
      <c r="Y30" s="11">
        <f t="shared" si="42"/>
        <v>1438.9920000000002</v>
      </c>
      <c r="Z30" s="11">
        <f t="shared" si="42"/>
        <v>1755.2160000000001</v>
      </c>
      <c r="AA30" s="11">
        <f t="shared" si="42"/>
        <v>1515.0240000000001</v>
      </c>
      <c r="AB30" s="11">
        <f t="shared" si="42"/>
        <v>2449.8720000000003</v>
      </c>
      <c r="AC30" s="11">
        <f t="shared" si="42"/>
        <v>1537.056</v>
      </c>
      <c r="AD30" s="11">
        <f t="shared" si="42"/>
        <v>2725.4880000000003</v>
      </c>
      <c r="AE30" s="11">
        <f t="shared" si="42"/>
        <v>2420.9279999999999</v>
      </c>
      <c r="AF30" s="11">
        <f t="shared" si="42"/>
        <v>2318.5440000000003</v>
      </c>
      <c r="AG30" s="11">
        <f t="shared" si="42"/>
        <v>1771.6320000000003</v>
      </c>
      <c r="AH30" s="11">
        <f t="shared" si="42"/>
        <v>859.68000000000006</v>
      </c>
      <c r="AI30" s="11">
        <f t="shared" si="42"/>
        <v>3178.2240000000006</v>
      </c>
      <c r="AJ30" s="31" t="s">
        <v>46</v>
      </c>
      <c r="AK30" s="27" t="s">
        <v>1</v>
      </c>
      <c r="AL30" s="27">
        <v>0.36</v>
      </c>
      <c r="AM30" s="11">
        <f>$AL$30*12*AM35</f>
        <v>2619.2159999999999</v>
      </c>
      <c r="AN30" s="31" t="s">
        <v>77</v>
      </c>
      <c r="AO30" s="27" t="s">
        <v>1</v>
      </c>
      <c r="AP30" s="27">
        <v>0.36</v>
      </c>
      <c r="AQ30" s="11">
        <f>$AP$30*12*AQ35</f>
        <v>3020.1120000000001</v>
      </c>
      <c r="AR30" s="31" t="s">
        <v>77</v>
      </c>
      <c r="AS30" s="27" t="s">
        <v>1</v>
      </c>
      <c r="AT30" s="27">
        <v>0.36</v>
      </c>
      <c r="AU30" s="11">
        <f>$AT$30*12*AU35</f>
        <v>3513.4560000000001</v>
      </c>
      <c r="AV30" s="41" t="s">
        <v>77</v>
      </c>
      <c r="AW30" s="27" t="s">
        <v>1</v>
      </c>
      <c r="AX30" s="46">
        <v>0.36</v>
      </c>
      <c r="AY30" s="11">
        <f>$AX$30*12*AY35</f>
        <v>3020.1120000000001</v>
      </c>
    </row>
    <row r="31" spans="1:58" s="12" customFormat="1" ht="26.25" customHeight="1" x14ac:dyDescent="0.2">
      <c r="A31" s="31" t="s">
        <v>47</v>
      </c>
      <c r="B31" s="27" t="s">
        <v>48</v>
      </c>
      <c r="C31" s="27">
        <v>0.33</v>
      </c>
      <c r="D31" s="11">
        <f>$C$31*12*D35</f>
        <v>2240.5679999999998</v>
      </c>
      <c r="E31" s="11">
        <f t="shared" ref="E31:K31" si="43">$C$31*12*E35</f>
        <v>2075.04</v>
      </c>
      <c r="F31" s="11">
        <f t="shared" si="43"/>
        <v>2145.1320000000001</v>
      </c>
      <c r="G31" s="11">
        <f t="shared" si="43"/>
        <v>2427.48</v>
      </c>
      <c r="H31" s="11">
        <f t="shared" si="43"/>
        <v>2804.8679999999999</v>
      </c>
      <c r="I31" s="11">
        <f t="shared" si="43"/>
        <v>1688.5439999999999</v>
      </c>
      <c r="J31" s="11">
        <f t="shared" si="43"/>
        <v>969.01199999999994</v>
      </c>
      <c r="K31" s="11">
        <f t="shared" si="43"/>
        <v>1661.616</v>
      </c>
      <c r="L31" s="31" t="s">
        <v>47</v>
      </c>
      <c r="M31" s="27" t="s">
        <v>48</v>
      </c>
      <c r="N31" s="27">
        <v>0.33</v>
      </c>
      <c r="O31" s="11">
        <f>$N$31*12*O35</f>
        <v>2101.9679999999998</v>
      </c>
      <c r="P31" s="11">
        <f>$N$31*12*P35</f>
        <v>2280.1679999999997</v>
      </c>
      <c r="Q31" s="31" t="s">
        <v>47</v>
      </c>
      <c r="R31" s="27" t="s">
        <v>48</v>
      </c>
      <c r="S31" s="27">
        <v>0.33</v>
      </c>
      <c r="T31" s="11">
        <f>$S$31*12*T35</f>
        <v>1591.1279999999999</v>
      </c>
      <c r="U31" s="11">
        <f t="shared" ref="U31:AI31" si="44">$S$31*12*U35</f>
        <v>2058.4079999999999</v>
      </c>
      <c r="V31" s="11">
        <f t="shared" si="44"/>
        <v>1638.6480000000001</v>
      </c>
      <c r="W31" s="11">
        <f t="shared" si="44"/>
        <v>1325.808</v>
      </c>
      <c r="X31" s="11">
        <f t="shared" si="44"/>
        <v>2067.9120000000003</v>
      </c>
      <c r="Y31" s="11">
        <f t="shared" si="44"/>
        <v>1319.076</v>
      </c>
      <c r="Z31" s="11">
        <f t="shared" si="44"/>
        <v>1608.9480000000001</v>
      </c>
      <c r="AA31" s="11">
        <f t="shared" si="44"/>
        <v>1388.7719999999999</v>
      </c>
      <c r="AB31" s="11">
        <f t="shared" si="44"/>
        <v>2245.7159999999999</v>
      </c>
      <c r="AC31" s="11">
        <f t="shared" si="44"/>
        <v>1408.9680000000001</v>
      </c>
      <c r="AD31" s="11">
        <f t="shared" si="44"/>
        <v>2498.364</v>
      </c>
      <c r="AE31" s="11">
        <f t="shared" si="44"/>
        <v>2219.1839999999997</v>
      </c>
      <c r="AF31" s="11">
        <f t="shared" si="44"/>
        <v>2125.3320000000003</v>
      </c>
      <c r="AG31" s="11">
        <f t="shared" si="44"/>
        <v>1623.9960000000001</v>
      </c>
      <c r="AH31" s="11">
        <f t="shared" si="44"/>
        <v>788.04</v>
      </c>
      <c r="AI31" s="11">
        <f t="shared" si="44"/>
        <v>2913.3720000000003</v>
      </c>
      <c r="AJ31" s="31" t="s">
        <v>47</v>
      </c>
      <c r="AK31" s="27" t="s">
        <v>48</v>
      </c>
      <c r="AL31" s="27">
        <v>0.33</v>
      </c>
      <c r="AM31" s="11">
        <f>$AL$31*12*AM35</f>
        <v>2400.9479999999999</v>
      </c>
      <c r="AN31" s="31" t="s">
        <v>78</v>
      </c>
      <c r="AO31" s="27" t="s">
        <v>48</v>
      </c>
      <c r="AP31" s="27">
        <v>0.38</v>
      </c>
      <c r="AQ31" s="11">
        <f>$AP$31*12*AQ35</f>
        <v>3187.8960000000006</v>
      </c>
      <c r="AR31" s="31" t="s">
        <v>78</v>
      </c>
      <c r="AS31" s="27" t="s">
        <v>48</v>
      </c>
      <c r="AT31" s="27">
        <v>0.38</v>
      </c>
      <c r="AU31" s="11">
        <f>$AT$31*12*AU35</f>
        <v>3708.6480000000001</v>
      </c>
      <c r="AV31" s="41" t="s">
        <v>78</v>
      </c>
      <c r="AW31" s="42" t="s">
        <v>48</v>
      </c>
      <c r="AX31" s="46">
        <v>0.38</v>
      </c>
      <c r="AY31" s="11">
        <f>$AX$31*12*AY35</f>
        <v>3187.8960000000006</v>
      </c>
    </row>
    <row r="32" spans="1:58" s="12" customFormat="1" ht="78.75" customHeight="1" x14ac:dyDescent="0.2">
      <c r="A32" s="35" t="s">
        <v>30</v>
      </c>
      <c r="B32" s="27" t="s">
        <v>35</v>
      </c>
      <c r="C32" s="34">
        <f>2.78+0.15</f>
        <v>2.9299999999999997</v>
      </c>
      <c r="D32" s="18">
        <f>$C$32*12*D35</f>
        <v>19893.527999999995</v>
      </c>
      <c r="E32" s="18">
        <f t="shared" ref="E32:K32" si="45">$C$32*12*E35</f>
        <v>18423.839999999997</v>
      </c>
      <c r="F32" s="18">
        <f t="shared" si="45"/>
        <v>19046.171999999999</v>
      </c>
      <c r="G32" s="18">
        <f t="shared" si="45"/>
        <v>21553.079999999998</v>
      </c>
      <c r="H32" s="18">
        <f t="shared" si="45"/>
        <v>24903.827999999998</v>
      </c>
      <c r="I32" s="18">
        <f t="shared" si="45"/>
        <v>14992.223999999998</v>
      </c>
      <c r="J32" s="18">
        <f t="shared" si="45"/>
        <v>8603.6519999999982</v>
      </c>
      <c r="K32" s="18">
        <f t="shared" si="45"/>
        <v>14753.135999999999</v>
      </c>
      <c r="L32" s="35" t="s">
        <v>30</v>
      </c>
      <c r="M32" s="27" t="s">
        <v>35</v>
      </c>
      <c r="N32" s="34">
        <v>2.93</v>
      </c>
      <c r="O32" s="18">
        <f>$N$32*12*O35</f>
        <v>18662.928</v>
      </c>
      <c r="P32" s="18">
        <f>$N$32*12*P35</f>
        <v>20245.128000000001</v>
      </c>
      <c r="Q32" s="35" t="s">
        <v>30</v>
      </c>
      <c r="R32" s="27" t="s">
        <v>35</v>
      </c>
      <c r="S32" s="34">
        <v>2.85</v>
      </c>
      <c r="T32" s="18">
        <f>$S$32*12*T35</f>
        <v>13741.560000000001</v>
      </c>
      <c r="U32" s="18">
        <f t="shared" ref="U32:AI32" si="46">$S$32*12*U35</f>
        <v>17777.16</v>
      </c>
      <c r="V32" s="18">
        <f t="shared" si="46"/>
        <v>14151.960000000001</v>
      </c>
      <c r="W32" s="18">
        <f t="shared" si="46"/>
        <v>11450.160000000002</v>
      </c>
      <c r="X32" s="18">
        <f t="shared" si="46"/>
        <v>17859.240000000002</v>
      </c>
      <c r="Y32" s="18">
        <f t="shared" si="46"/>
        <v>11392.020000000002</v>
      </c>
      <c r="Z32" s="18">
        <f t="shared" si="46"/>
        <v>13895.460000000001</v>
      </c>
      <c r="AA32" s="18">
        <f t="shared" si="46"/>
        <v>11993.94</v>
      </c>
      <c r="AB32" s="18">
        <f t="shared" si="46"/>
        <v>19394.820000000003</v>
      </c>
      <c r="AC32" s="18">
        <f t="shared" si="46"/>
        <v>12168.36</v>
      </c>
      <c r="AD32" s="18">
        <f t="shared" si="46"/>
        <v>21576.780000000002</v>
      </c>
      <c r="AE32" s="18">
        <f t="shared" si="46"/>
        <v>19165.68</v>
      </c>
      <c r="AF32" s="18">
        <f t="shared" si="46"/>
        <v>18355.140000000003</v>
      </c>
      <c r="AG32" s="18">
        <f t="shared" si="46"/>
        <v>14025.420000000002</v>
      </c>
      <c r="AH32" s="18">
        <f t="shared" si="46"/>
        <v>6805.8</v>
      </c>
      <c r="AI32" s="18">
        <f t="shared" si="46"/>
        <v>25160.940000000002</v>
      </c>
      <c r="AJ32" s="35" t="s">
        <v>30</v>
      </c>
      <c r="AK32" s="27" t="s">
        <v>35</v>
      </c>
      <c r="AL32" s="34">
        <v>2.85</v>
      </c>
      <c r="AM32" s="18">
        <f>$AL$32*12*AM35</f>
        <v>20735.46</v>
      </c>
      <c r="AN32" s="35" t="s">
        <v>30</v>
      </c>
      <c r="AO32" s="27" t="s">
        <v>35</v>
      </c>
      <c r="AP32" s="34">
        <v>2.76</v>
      </c>
      <c r="AQ32" s="18">
        <f>$AP$32*12*AQ35</f>
        <v>23154.191999999999</v>
      </c>
      <c r="AR32" s="35" t="s">
        <v>30</v>
      </c>
      <c r="AS32" s="27" t="s">
        <v>35</v>
      </c>
      <c r="AT32" s="34">
        <v>2.76</v>
      </c>
      <c r="AU32" s="18">
        <f>$AT$32*12*AU35</f>
        <v>26936.495999999996</v>
      </c>
      <c r="AV32" s="35" t="s">
        <v>30</v>
      </c>
      <c r="AW32" s="27" t="s">
        <v>35</v>
      </c>
      <c r="AX32" s="45">
        <v>2.85</v>
      </c>
      <c r="AY32" s="18">
        <f>$AX$32*12*AY35</f>
        <v>23909.22</v>
      </c>
      <c r="AZ32" s="55"/>
      <c r="BA32" s="55"/>
      <c r="BB32" s="55"/>
      <c r="BC32" s="55"/>
      <c r="BD32" s="55"/>
      <c r="BE32" s="55"/>
      <c r="BF32" s="55"/>
    </row>
    <row r="33" spans="1:58" s="12" customFormat="1" ht="33" customHeight="1" x14ac:dyDescent="0.2">
      <c r="A33" s="35" t="s">
        <v>31</v>
      </c>
      <c r="B33" s="27" t="s">
        <v>35</v>
      </c>
      <c r="C33" s="34">
        <v>0.65</v>
      </c>
      <c r="D33" s="18">
        <f>$C$33*12*D35</f>
        <v>4413.24</v>
      </c>
      <c r="E33" s="18">
        <f t="shared" ref="E33:K33" si="47">$C$33*12*E35</f>
        <v>4087.2000000000003</v>
      </c>
      <c r="F33" s="18">
        <f t="shared" si="47"/>
        <v>4225.2600000000011</v>
      </c>
      <c r="G33" s="18">
        <f t="shared" si="47"/>
        <v>4781.4000000000005</v>
      </c>
      <c r="H33" s="18">
        <f t="shared" si="47"/>
        <v>5524.74</v>
      </c>
      <c r="I33" s="18">
        <f t="shared" si="47"/>
        <v>3325.92</v>
      </c>
      <c r="J33" s="18">
        <f t="shared" si="47"/>
        <v>1908.66</v>
      </c>
      <c r="K33" s="18">
        <f t="shared" si="47"/>
        <v>3272.8800000000006</v>
      </c>
      <c r="L33" s="35" t="s">
        <v>31</v>
      </c>
      <c r="M33" s="27" t="s">
        <v>35</v>
      </c>
      <c r="N33" s="34">
        <v>0.65</v>
      </c>
      <c r="O33" s="18">
        <f>$N$33*12*O35</f>
        <v>4140.24</v>
      </c>
      <c r="P33" s="18">
        <f>$N$33*12*P35</f>
        <v>4491.24</v>
      </c>
      <c r="Q33" s="35" t="s">
        <v>63</v>
      </c>
      <c r="R33" s="27" t="s">
        <v>35</v>
      </c>
      <c r="S33" s="34">
        <v>0.65</v>
      </c>
      <c r="T33" s="18">
        <f>$S$33*12*T35</f>
        <v>3134.0400000000004</v>
      </c>
      <c r="U33" s="18">
        <f t="shared" ref="U33:AH33" si="48">$S$33*12*U35</f>
        <v>4054.44</v>
      </c>
      <c r="V33" s="18">
        <f t="shared" si="48"/>
        <v>3227.6400000000003</v>
      </c>
      <c r="W33" s="18">
        <f t="shared" si="48"/>
        <v>2611.4400000000005</v>
      </c>
      <c r="X33" s="18">
        <f t="shared" si="48"/>
        <v>4073.1600000000008</v>
      </c>
      <c r="Y33" s="18">
        <f t="shared" si="48"/>
        <v>2598.1800000000003</v>
      </c>
      <c r="Z33" s="18">
        <f t="shared" si="48"/>
        <v>3169.1400000000003</v>
      </c>
      <c r="AA33" s="18">
        <f t="shared" si="48"/>
        <v>2735.46</v>
      </c>
      <c r="AB33" s="18">
        <v>0</v>
      </c>
      <c r="AC33" s="18">
        <f t="shared" si="48"/>
        <v>2775.2400000000002</v>
      </c>
      <c r="AD33" s="18">
        <v>0</v>
      </c>
      <c r="AE33" s="18">
        <v>0</v>
      </c>
      <c r="AF33" s="18">
        <f t="shared" si="48"/>
        <v>4186.2600000000011</v>
      </c>
      <c r="AG33" s="18">
        <f t="shared" si="48"/>
        <v>3198.7800000000007</v>
      </c>
      <c r="AH33" s="18">
        <f t="shared" si="48"/>
        <v>1552.2</v>
      </c>
      <c r="AI33" s="18">
        <v>0</v>
      </c>
      <c r="AJ33" s="35" t="s">
        <v>63</v>
      </c>
      <c r="AK33" s="27" t="s">
        <v>35</v>
      </c>
      <c r="AL33" s="34">
        <v>0.65</v>
      </c>
      <c r="AM33" s="18">
        <v>0</v>
      </c>
      <c r="AN33" s="35" t="s">
        <v>63</v>
      </c>
      <c r="AO33" s="27" t="s">
        <v>35</v>
      </c>
      <c r="AP33" s="34">
        <v>0.65</v>
      </c>
      <c r="AQ33" s="18">
        <f>$AP$33*12*AQ35</f>
        <v>5452.9800000000005</v>
      </c>
      <c r="AR33" s="35" t="s">
        <v>63</v>
      </c>
      <c r="AS33" s="27" t="s">
        <v>35</v>
      </c>
      <c r="AT33" s="34">
        <v>0.65</v>
      </c>
      <c r="AU33" s="18">
        <v>0</v>
      </c>
      <c r="AV33" s="35" t="s">
        <v>63</v>
      </c>
      <c r="AW33" s="27" t="s">
        <v>35</v>
      </c>
      <c r="AX33" s="45">
        <v>0.65</v>
      </c>
      <c r="AY33" s="18">
        <f>$AX$33*12*AY35</f>
        <v>5452.9800000000005</v>
      </c>
      <c r="AZ33" s="55"/>
      <c r="BA33" s="55"/>
      <c r="BB33" s="55"/>
      <c r="BC33" s="55"/>
      <c r="BD33" s="55"/>
      <c r="BE33" s="55"/>
      <c r="BF33" s="55"/>
    </row>
    <row r="34" spans="1:58" s="19" customFormat="1" ht="21.75" customHeight="1" x14ac:dyDescent="0.2">
      <c r="A34" s="36" t="s">
        <v>51</v>
      </c>
      <c r="B34" s="37"/>
      <c r="C34" s="38"/>
      <c r="D34" s="4">
        <f>D33+D32+D26+D22+D14+D9</f>
        <v>149099.61599999998</v>
      </c>
      <c r="E34" s="4">
        <f t="shared" ref="E34:K34" si="49">E33+E32+E26+E22+E14+E9</f>
        <v>138084.47999999998</v>
      </c>
      <c r="F34" s="4">
        <f t="shared" si="49"/>
        <v>142748.78400000001</v>
      </c>
      <c r="G34" s="4">
        <f t="shared" si="49"/>
        <v>161537.75999999998</v>
      </c>
      <c r="H34" s="4">
        <f t="shared" si="49"/>
        <v>186651.21600000001</v>
      </c>
      <c r="I34" s="4">
        <f t="shared" si="49"/>
        <v>112364.92800000001</v>
      </c>
      <c r="J34" s="4">
        <f t="shared" si="49"/>
        <v>64483.343999999997</v>
      </c>
      <c r="K34" s="4">
        <f t="shared" si="49"/>
        <v>110572.99200000001</v>
      </c>
      <c r="L34" s="36" t="s">
        <v>51</v>
      </c>
      <c r="M34" s="37"/>
      <c r="N34" s="38"/>
      <c r="O34" s="4">
        <f>O33+O32+O26+O22+O14+O9</f>
        <v>105990.144</v>
      </c>
      <c r="P34" s="4">
        <f>P33+P32+P26+P22+P14+P9</f>
        <v>114975.74400000001</v>
      </c>
      <c r="Q34" s="40" t="s">
        <v>64</v>
      </c>
      <c r="R34" s="38"/>
      <c r="S34" s="28"/>
      <c r="T34" s="4">
        <f>T33+T32+T26+T22+T14+T9</f>
        <v>99373.176000000007</v>
      </c>
      <c r="U34" s="4">
        <f t="shared" ref="U34:AI34" si="50">U33+U32+U26+U22+U14+U9</f>
        <v>128556.936</v>
      </c>
      <c r="V34" s="4">
        <f t="shared" si="50"/>
        <v>102341.016</v>
      </c>
      <c r="W34" s="4">
        <f t="shared" si="50"/>
        <v>82802.736000000004</v>
      </c>
      <c r="X34" s="4">
        <f t="shared" si="50"/>
        <v>129150.50400000003</v>
      </c>
      <c r="Y34" s="4">
        <f t="shared" si="50"/>
        <v>82382.292000000016</v>
      </c>
      <c r="Z34" s="4">
        <f t="shared" si="50"/>
        <v>100486.11600000002</v>
      </c>
      <c r="AA34" s="4">
        <f t="shared" si="50"/>
        <v>86735.123999999996</v>
      </c>
      <c r="AB34" s="4">
        <f t="shared" si="50"/>
        <v>135831.79200000002</v>
      </c>
      <c r="AC34" s="4">
        <f t="shared" si="50"/>
        <v>87996.456000000006</v>
      </c>
      <c r="AD34" s="4">
        <f t="shared" si="50"/>
        <v>151113.16800000001</v>
      </c>
      <c r="AE34" s="4">
        <f t="shared" si="50"/>
        <v>134227.008</v>
      </c>
      <c r="AF34" s="4">
        <f t="shared" si="50"/>
        <v>132736.64400000003</v>
      </c>
      <c r="AG34" s="4">
        <f t="shared" si="50"/>
        <v>101425.93200000002</v>
      </c>
      <c r="AH34" s="4">
        <f t="shared" si="50"/>
        <v>49216.68</v>
      </c>
      <c r="AI34" s="4">
        <f t="shared" si="50"/>
        <v>176214.86400000003</v>
      </c>
      <c r="AJ34" s="40" t="s">
        <v>64</v>
      </c>
      <c r="AK34" s="38"/>
      <c r="AL34" s="28"/>
      <c r="AM34" s="4">
        <f>AM33+AM32+AM26+AM22+AM14+AM9</f>
        <v>111171.16800000001</v>
      </c>
      <c r="AN34" s="40" t="s">
        <v>64</v>
      </c>
      <c r="AO34" s="38"/>
      <c r="AP34" s="28"/>
      <c r="AQ34" s="4">
        <f>AQ33+AQ32+AQ26+AQ22+AQ14+AQ9</f>
        <v>192616.03200000001</v>
      </c>
      <c r="AR34" s="40" t="s">
        <v>64</v>
      </c>
      <c r="AS34" s="38"/>
      <c r="AT34" s="28"/>
      <c r="AU34" s="4">
        <f>AU33+AU32+AU26+AU22+AU14+AU9</f>
        <v>186115.57199999999</v>
      </c>
      <c r="AV34" s="40" t="s">
        <v>64</v>
      </c>
      <c r="AW34" s="28"/>
      <c r="AX34" s="45"/>
      <c r="AY34" s="4">
        <f>AY33+AY32+AY26+AY22+AY14+AY9</f>
        <v>173488.65600000002</v>
      </c>
      <c r="AZ34" s="56">
        <f>AY34+AU34+AQ34+AM34+AI34+AH34+AG34+AF34+AE34+AD34+AC34+AB34+AA34+Z34+Y34+X34+W34+V34+U34+T34+P34+O34+K34+J34+I34+H34+G34+F34+D34+E34</f>
        <v>3730490.8799999994</v>
      </c>
      <c r="BA34" s="57">
        <f>AZ34/12</f>
        <v>310874.23999999993</v>
      </c>
      <c r="BB34" s="57">
        <f>BA34*5/100</f>
        <v>15543.711999999998</v>
      </c>
      <c r="BC34" s="58"/>
      <c r="BD34" s="58"/>
      <c r="BE34" s="58"/>
      <c r="BF34" s="58"/>
    </row>
    <row r="35" spans="1:58" s="2" customFormat="1" ht="24.75" customHeight="1" x14ac:dyDescent="0.2">
      <c r="A35" s="36" t="s">
        <v>50</v>
      </c>
      <c r="B35" s="37"/>
      <c r="C35" s="28"/>
      <c r="D35" s="15">
        <v>565.79999999999995</v>
      </c>
      <c r="E35" s="15">
        <v>524</v>
      </c>
      <c r="F35" s="15">
        <v>541.70000000000005</v>
      </c>
      <c r="G35" s="15">
        <v>613</v>
      </c>
      <c r="H35" s="15">
        <v>708.3</v>
      </c>
      <c r="I35" s="15">
        <v>426.4</v>
      </c>
      <c r="J35" s="15">
        <v>244.7</v>
      </c>
      <c r="K35" s="15">
        <v>419.6</v>
      </c>
      <c r="L35" s="36" t="s">
        <v>50</v>
      </c>
      <c r="M35" s="37"/>
      <c r="N35" s="28"/>
      <c r="O35" s="15">
        <v>530.79999999999995</v>
      </c>
      <c r="P35" s="15">
        <v>575.79999999999995</v>
      </c>
      <c r="Q35" s="40" t="s">
        <v>65</v>
      </c>
      <c r="R35" s="38"/>
      <c r="S35" s="28"/>
      <c r="T35" s="15">
        <v>401.8</v>
      </c>
      <c r="U35" s="15">
        <v>519.79999999999995</v>
      </c>
      <c r="V35" s="15">
        <v>413.8</v>
      </c>
      <c r="W35" s="15">
        <v>334.8</v>
      </c>
      <c r="X35" s="15">
        <v>522.20000000000005</v>
      </c>
      <c r="Y35" s="15">
        <v>333.1</v>
      </c>
      <c r="Z35" s="15">
        <v>406.3</v>
      </c>
      <c r="AA35" s="15">
        <v>350.7</v>
      </c>
      <c r="AB35" s="15">
        <v>567.1</v>
      </c>
      <c r="AC35" s="15">
        <v>355.8</v>
      </c>
      <c r="AD35" s="15">
        <v>630.9</v>
      </c>
      <c r="AE35" s="15">
        <v>560.4</v>
      </c>
      <c r="AF35" s="15">
        <v>536.70000000000005</v>
      </c>
      <c r="AG35" s="15">
        <v>410.1</v>
      </c>
      <c r="AH35" s="15">
        <v>199</v>
      </c>
      <c r="AI35" s="15">
        <v>735.7</v>
      </c>
      <c r="AJ35" s="40" t="s">
        <v>65</v>
      </c>
      <c r="AK35" s="38"/>
      <c r="AL35" s="28"/>
      <c r="AM35" s="15">
        <v>606.29999999999995</v>
      </c>
      <c r="AN35" s="40" t="s">
        <v>65</v>
      </c>
      <c r="AO35" s="38"/>
      <c r="AP35" s="28"/>
      <c r="AQ35" s="15">
        <v>699.1</v>
      </c>
      <c r="AR35" s="40" t="s">
        <v>65</v>
      </c>
      <c r="AS35" s="38"/>
      <c r="AT35" s="28"/>
      <c r="AU35" s="15">
        <v>813.3</v>
      </c>
      <c r="AV35" s="40" t="s">
        <v>65</v>
      </c>
      <c r="AW35" s="28"/>
      <c r="AX35" s="45"/>
      <c r="AY35" s="15">
        <v>699.1</v>
      </c>
      <c r="AZ35" s="56">
        <f>AY35+AU35+AQ35+AM35+AI35+AH35+AG35+AF35+AE35+AD35+AC35+AB35+AA35+Z35+Y35+X35+W35+V35+U35+T35+P35+O35+K35+J35+I35+H35+G35+F35+D35+E35</f>
        <v>15246.099999999997</v>
      </c>
      <c r="BA35" s="59"/>
      <c r="BB35" s="59">
        <f>AZ35*70*80/100</f>
        <v>853781.59999999986</v>
      </c>
      <c r="BC35" s="60"/>
      <c r="BD35" s="60"/>
      <c r="BE35" s="60"/>
      <c r="BF35" s="60"/>
    </row>
    <row r="36" spans="1:58" s="2" customFormat="1" ht="25.5" customHeight="1" x14ac:dyDescent="0.2">
      <c r="A36" s="36" t="s">
        <v>49</v>
      </c>
      <c r="B36" s="39"/>
      <c r="C36" s="28">
        <f>C14+C22+C26+C32+C33+C9</f>
        <v>21.96</v>
      </c>
      <c r="D36" s="5">
        <f>D34 /12/D35</f>
        <v>21.96</v>
      </c>
      <c r="E36" s="5">
        <f t="shared" ref="E36:K36" si="51">E34 /12/E35</f>
        <v>21.959999999999997</v>
      </c>
      <c r="F36" s="5">
        <f t="shared" si="51"/>
        <v>21.96</v>
      </c>
      <c r="G36" s="5">
        <f t="shared" si="51"/>
        <v>21.959999999999997</v>
      </c>
      <c r="H36" s="5">
        <f t="shared" si="51"/>
        <v>21.960000000000004</v>
      </c>
      <c r="I36" s="5">
        <f t="shared" si="51"/>
        <v>21.96</v>
      </c>
      <c r="J36" s="5">
        <f t="shared" si="51"/>
        <v>21.96</v>
      </c>
      <c r="K36" s="5">
        <f t="shared" si="51"/>
        <v>21.96</v>
      </c>
      <c r="L36" s="36" t="s">
        <v>49</v>
      </c>
      <c r="M36" s="39"/>
      <c r="N36" s="28">
        <f>N14+N22+N26+N32+N33+N9</f>
        <v>16.639999999999997</v>
      </c>
      <c r="O36" s="5">
        <f>O34 /12/O35</f>
        <v>16.640000000000004</v>
      </c>
      <c r="P36" s="5">
        <f>P34 /12/P35</f>
        <v>16.64</v>
      </c>
      <c r="Q36" s="36" t="s">
        <v>66</v>
      </c>
      <c r="R36" s="28"/>
      <c r="S36" s="28">
        <f>S14+S22+S26+S32+S9+S33</f>
        <v>20.61</v>
      </c>
      <c r="T36" s="5">
        <f>T34 /12/T35</f>
        <v>20.61</v>
      </c>
      <c r="U36" s="5">
        <f t="shared" ref="U36:AI36" si="52">U34 /12/U35</f>
        <v>20.61</v>
      </c>
      <c r="V36" s="5">
        <f t="shared" si="52"/>
        <v>20.61</v>
      </c>
      <c r="W36" s="5">
        <f t="shared" si="52"/>
        <v>20.61</v>
      </c>
      <c r="X36" s="5">
        <f t="shared" si="52"/>
        <v>20.610000000000003</v>
      </c>
      <c r="Y36" s="5">
        <f t="shared" si="52"/>
        <v>20.610000000000003</v>
      </c>
      <c r="Z36" s="5">
        <f t="shared" si="52"/>
        <v>20.610000000000007</v>
      </c>
      <c r="AA36" s="5">
        <f t="shared" si="52"/>
        <v>20.61</v>
      </c>
      <c r="AB36" s="5">
        <f t="shared" si="52"/>
        <v>19.96</v>
      </c>
      <c r="AC36" s="5">
        <f t="shared" si="52"/>
        <v>20.61</v>
      </c>
      <c r="AD36" s="5">
        <f t="shared" si="52"/>
        <v>19.96</v>
      </c>
      <c r="AE36" s="5">
        <f t="shared" si="52"/>
        <v>19.96</v>
      </c>
      <c r="AF36" s="5">
        <f t="shared" si="52"/>
        <v>20.610000000000003</v>
      </c>
      <c r="AG36" s="5">
        <f t="shared" si="52"/>
        <v>20.610000000000003</v>
      </c>
      <c r="AH36" s="5">
        <f t="shared" si="52"/>
        <v>20.610000000000003</v>
      </c>
      <c r="AI36" s="5">
        <f t="shared" si="52"/>
        <v>19.96</v>
      </c>
      <c r="AJ36" s="36" t="s">
        <v>66</v>
      </c>
      <c r="AK36" s="28"/>
      <c r="AL36" s="28">
        <f>AL14+AL22+AL26+AL32+AL9+AL33</f>
        <v>15.93</v>
      </c>
      <c r="AM36" s="5">
        <f>AM34 /12/AM35</f>
        <v>15.280000000000003</v>
      </c>
      <c r="AN36" s="36" t="s">
        <v>66</v>
      </c>
      <c r="AO36" s="28"/>
      <c r="AP36" s="28">
        <f>AP14+AP22+AP26+AP32+AP9+AP33</f>
        <v>22.96</v>
      </c>
      <c r="AQ36" s="5">
        <f>AQ34 /12/AQ35</f>
        <v>22.96</v>
      </c>
      <c r="AR36" s="36" t="s">
        <v>66</v>
      </c>
      <c r="AS36" s="28"/>
      <c r="AT36" s="28">
        <f>AT14+AT22+AT26+AT32+AT9+AT33</f>
        <v>19.72</v>
      </c>
      <c r="AU36" s="5">
        <f>AU34 /12/AU35</f>
        <v>19.07</v>
      </c>
      <c r="AV36" s="36" t="s">
        <v>66</v>
      </c>
      <c r="AW36" s="28"/>
      <c r="AX36" s="45">
        <f>AX14+AX22+AX26+AX32+AX9+AX33</f>
        <v>20.68</v>
      </c>
      <c r="AY36" s="5">
        <f>AY34 /12/AY35</f>
        <v>20.68</v>
      </c>
      <c r="AZ36" s="60"/>
      <c r="BA36" s="60"/>
      <c r="BB36" s="60"/>
      <c r="BC36" s="60"/>
      <c r="BD36" s="60"/>
      <c r="BE36" s="60"/>
      <c r="BF36" s="60"/>
    </row>
    <row r="37" spans="1:58" s="2" customFormat="1" ht="15.75" customHeight="1" x14ac:dyDescent="0.2">
      <c r="A37" s="7"/>
      <c r="B37" s="9"/>
      <c r="C37" s="9"/>
      <c r="D37" s="8"/>
      <c r="E37" s="8"/>
      <c r="F37" s="8"/>
      <c r="G37" s="8"/>
      <c r="H37" s="8"/>
      <c r="I37" s="8"/>
      <c r="J37" s="8"/>
      <c r="K37" s="8"/>
      <c r="AZ37" s="60"/>
      <c r="BA37" s="60"/>
      <c r="BB37" s="60"/>
      <c r="BC37" s="60"/>
      <c r="BD37" s="60"/>
      <c r="BE37" s="60"/>
      <c r="BF37" s="60"/>
    </row>
    <row r="38" spans="1:58" s="2" customFormat="1" ht="25.5" customHeight="1" x14ac:dyDescent="0.2">
      <c r="A38" s="7"/>
      <c r="B38" s="9"/>
      <c r="C38" s="9"/>
      <c r="D38" s="8"/>
      <c r="E38" s="8"/>
      <c r="F38" s="8"/>
      <c r="G38" s="8"/>
      <c r="H38" s="8"/>
      <c r="I38" s="8"/>
      <c r="J38" s="8"/>
      <c r="K38" s="8"/>
      <c r="AZ38" s="60"/>
      <c r="BA38" s="60"/>
      <c r="BB38" s="60"/>
      <c r="BC38" s="60"/>
      <c r="BD38" s="60"/>
      <c r="BE38" s="60"/>
      <c r="BF38" s="60"/>
    </row>
    <row r="39" spans="1:58" s="12" customFormat="1" ht="12.75" customHeight="1" x14ac:dyDescent="0.2">
      <c r="A39" s="21"/>
      <c r="B39" s="14"/>
      <c r="C39" s="14"/>
      <c r="D39" s="20"/>
      <c r="E39" s="20"/>
      <c r="F39" s="20"/>
      <c r="G39" s="20"/>
      <c r="H39" s="20"/>
      <c r="I39" s="20"/>
      <c r="J39" s="20"/>
      <c r="K39" s="20"/>
      <c r="AZ39" s="55"/>
      <c r="BA39" s="55"/>
      <c r="BB39" s="55"/>
      <c r="BC39" s="55"/>
      <c r="BD39" s="55"/>
      <c r="BE39" s="55"/>
      <c r="BF39" s="55"/>
    </row>
    <row r="40" spans="1:58" s="12" customFormat="1" ht="12.75" hidden="1" customHeight="1" x14ac:dyDescent="0.2">
      <c r="A40" s="21"/>
      <c r="B40" s="14"/>
      <c r="C40" s="14"/>
      <c r="D40" s="20"/>
      <c r="E40" s="20"/>
      <c r="F40" s="20"/>
      <c r="G40" s="20"/>
      <c r="H40" s="20"/>
      <c r="I40" s="20"/>
      <c r="J40" s="20"/>
      <c r="K40" s="20"/>
      <c r="AZ40" s="55"/>
      <c r="BA40" s="55"/>
      <c r="BB40" s="55"/>
      <c r="BC40" s="55"/>
      <c r="BD40" s="55"/>
      <c r="BE40" s="55"/>
      <c r="BF40" s="55"/>
    </row>
    <row r="41" spans="1:58" s="12" customFormat="1" x14ac:dyDescent="0.2">
      <c r="A41" s="21"/>
      <c r="B41" s="14"/>
      <c r="C41" s="14"/>
      <c r="D41" s="20"/>
      <c r="E41" s="20"/>
      <c r="F41" s="20"/>
      <c r="G41" s="20"/>
      <c r="H41" s="20"/>
      <c r="I41" s="20"/>
      <c r="J41" s="20"/>
      <c r="K41" s="20"/>
      <c r="AZ41" s="55"/>
      <c r="BA41" s="55"/>
      <c r="BB41" s="55"/>
      <c r="BC41" s="55"/>
      <c r="BD41" s="55"/>
      <c r="BE41" s="55"/>
      <c r="BF41" s="55"/>
    </row>
    <row r="42" spans="1:58" s="12" customFormat="1" x14ac:dyDescent="0.2">
      <c r="A42" s="21"/>
      <c r="B42" s="14"/>
      <c r="C42" s="14"/>
      <c r="D42" s="20"/>
      <c r="E42" s="20"/>
      <c r="F42" s="20"/>
      <c r="G42" s="20"/>
      <c r="H42" s="20"/>
      <c r="I42" s="20"/>
      <c r="J42" s="20"/>
      <c r="K42" s="20"/>
      <c r="AZ42" s="55"/>
      <c r="BA42" s="55"/>
      <c r="BB42" s="55"/>
      <c r="BC42" s="55"/>
      <c r="BD42" s="55"/>
      <c r="BE42" s="55"/>
      <c r="BF42" s="55"/>
    </row>
    <row r="43" spans="1:58" s="1" customFormat="1" x14ac:dyDescent="0.2">
      <c r="A43" s="21" t="s">
        <v>0</v>
      </c>
      <c r="B43" s="14"/>
      <c r="C43" s="14"/>
      <c r="D43" s="20"/>
      <c r="E43" s="20"/>
      <c r="F43" s="20"/>
      <c r="G43" s="20"/>
      <c r="H43" s="20"/>
      <c r="I43" s="20"/>
      <c r="J43" s="20"/>
      <c r="K43" s="20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61"/>
      <c r="BA43" s="61"/>
      <c r="BB43" s="61"/>
      <c r="BC43" s="61"/>
      <c r="BD43" s="61"/>
      <c r="BE43" s="61"/>
      <c r="BF43" s="61"/>
    </row>
    <row r="44" spans="1:58" s="1" customFormat="1" x14ac:dyDescent="0.2">
      <c r="A44" s="21"/>
      <c r="B44" s="14"/>
      <c r="C44" s="14"/>
      <c r="D44" s="20"/>
      <c r="E44" s="20"/>
      <c r="F44" s="20"/>
      <c r="G44" s="20"/>
      <c r="H44" s="20"/>
      <c r="I44" s="20"/>
      <c r="J44" s="20"/>
      <c r="K44" s="20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</sheetData>
  <mergeCells count="51">
    <mergeCell ref="AW6:AW8"/>
    <mergeCell ref="AY6:AY7"/>
    <mergeCell ref="AX7:AX8"/>
    <mergeCell ref="AH6:AH7"/>
    <mergeCell ref="AI6:AI7"/>
    <mergeCell ref="AS6:AS8"/>
    <mergeCell ref="AU6:AU7"/>
    <mergeCell ref="AT7:AT8"/>
    <mergeCell ref="AB6:AB7"/>
    <mergeCell ref="AV6:AV8"/>
    <mergeCell ref="AF6:AF7"/>
    <mergeCell ref="AN6:AN8"/>
    <mergeCell ref="AO6:AO8"/>
    <mergeCell ref="AQ6:AQ7"/>
    <mergeCell ref="AP7:AP8"/>
    <mergeCell ref="AR6:AR8"/>
    <mergeCell ref="A6:A8"/>
    <mergeCell ref="C7:C8"/>
    <mergeCell ref="N7:N8"/>
    <mergeCell ref="B6:B8"/>
    <mergeCell ref="L6:L8"/>
    <mergeCell ref="M6:M8"/>
    <mergeCell ref="D6:D7"/>
    <mergeCell ref="E6:E7"/>
    <mergeCell ref="F6:F7"/>
    <mergeCell ref="G6:G7"/>
    <mergeCell ref="H6:H7"/>
    <mergeCell ref="I6:I7"/>
    <mergeCell ref="AK6:AK8"/>
    <mergeCell ref="AM6:AM7"/>
    <mergeCell ref="AL7:AL8"/>
    <mergeCell ref="Q6:Q8"/>
    <mergeCell ref="R6:R8"/>
    <mergeCell ref="T6:T7"/>
    <mergeCell ref="S7:S8"/>
    <mergeCell ref="AJ6:AJ8"/>
    <mergeCell ref="X6:X7"/>
    <mergeCell ref="Y6:Y7"/>
    <mergeCell ref="Z6:Z7"/>
    <mergeCell ref="AA6:AA7"/>
    <mergeCell ref="AC6:AC7"/>
    <mergeCell ref="AD6:AD7"/>
    <mergeCell ref="AE6:AE7"/>
    <mergeCell ref="AG6:AG7"/>
    <mergeCell ref="J6:J7"/>
    <mergeCell ref="K6:K7"/>
    <mergeCell ref="U6:U7"/>
    <mergeCell ref="V6:V7"/>
    <mergeCell ref="W6:W7"/>
    <mergeCell ref="P6:P7"/>
    <mergeCell ref="O6:O7"/>
  </mergeCells>
  <pageMargins left="0.23622047244094491" right="0.11811023622047245" top="0.23622047244094491" bottom="0.19685039370078741" header="0.31496062992125984" footer="0.31496062992125984"/>
  <pageSetup paperSize="9" scale="5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лот1</vt:lpstr>
      <vt:lpstr>Лист1</vt:lpstr>
      <vt:lpstr>лот1!Заголовки_для_печати</vt:lpstr>
      <vt:lpstr>лот1!Область_печати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2016-10-03T08:03:42Z</cp:lastPrinted>
  <dcterms:created xsi:type="dcterms:W3CDTF">2013-04-24T10:34:01Z</dcterms:created>
  <dcterms:modified xsi:type="dcterms:W3CDTF">2018-03-06T12:20:10Z</dcterms:modified>
</cp:coreProperties>
</file>